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OS\Mis Documentos\GESTION 2025\TERMINOS DE REFERENCIA\LICITACION PUBLICA SERVICIO LIMPIEZA\"/>
    </mc:Choice>
  </mc:AlternateContent>
  <xr:revisionPtr revIDLastSave="0" documentId="13_ncr:1_{B391503B-83E0-40E2-9D7B-04A0A0460AD8}" xr6:coauthVersionLast="47" xr6:coauthVersionMax="47" xr10:uidLastSave="{00000000-0000-0000-0000-000000000000}"/>
  <bookViews>
    <workbookView xWindow="-120" yWindow="-120" windowWidth="20730" windowHeight="11040" xr2:uid="{B1FE8B3E-A8F6-43EA-8ADA-620D5494F787}"/>
  </bookViews>
  <sheets>
    <sheet name="INSUMOS CLÍNICA DE REF." sheetId="6" r:id="rId1"/>
    <sheet name="AMBIENTES CLÍNICA" sheetId="2" r:id="rId2"/>
    <sheet name="INSUMOS POLICONSULTORIOS" sheetId="8" r:id="rId3"/>
    <sheet name="PERSONAL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6" i="2" l="1"/>
  <c r="E138" i="2" s="1"/>
  <c r="F96" i="2"/>
  <c r="F138" i="2" s="1"/>
  <c r="F10" i="7" l="1"/>
  <c r="E10" i="7"/>
  <c r="J133" i="2" l="1"/>
  <c r="I133" i="2"/>
  <c r="H133" i="2"/>
  <c r="G133" i="2"/>
  <c r="F133" i="2"/>
  <c r="F140" i="2" s="1"/>
  <c r="E133" i="2"/>
  <c r="E140" i="2" s="1"/>
  <c r="J113" i="2"/>
  <c r="I113" i="2"/>
  <c r="H113" i="2"/>
  <c r="G113" i="2"/>
  <c r="F113" i="2"/>
  <c r="F139" i="2" s="1"/>
  <c r="E113" i="2"/>
  <c r="E139" i="2" s="1"/>
  <c r="J96" i="2"/>
  <c r="I96" i="2"/>
  <c r="H96" i="2"/>
  <c r="G96" i="2"/>
  <c r="C44" i="8"/>
  <c r="C39" i="8"/>
  <c r="C38" i="8"/>
  <c r="C33" i="8"/>
  <c r="G141" i="2" l="1"/>
  <c r="J81" i="2" l="1"/>
  <c r="I81" i="2"/>
  <c r="H81" i="2"/>
  <c r="G81" i="2"/>
  <c r="F81" i="2"/>
  <c r="F137" i="2" s="1"/>
  <c r="E81" i="2"/>
  <c r="E137" i="2" s="1"/>
  <c r="C41" i="6"/>
  <c r="C40" i="6"/>
  <c r="C39" i="6"/>
  <c r="C38" i="6"/>
  <c r="C37" i="6"/>
  <c r="C36" i="6"/>
  <c r="C35" i="6"/>
  <c r="C34" i="6"/>
  <c r="C33" i="6"/>
  <c r="C32" i="6"/>
  <c r="C31" i="6"/>
  <c r="C30" i="6"/>
  <c r="C29" i="6"/>
  <c r="C28" i="6"/>
  <c r="C27" i="6"/>
  <c r="C26" i="6"/>
  <c r="C25" i="6"/>
  <c r="C24" i="6"/>
  <c r="C23" i="6"/>
  <c r="C22" i="6"/>
  <c r="C21" i="6"/>
  <c r="C19" i="6"/>
  <c r="C20" i="6"/>
  <c r="C18" i="6"/>
  <c r="C17" i="6"/>
  <c r="C16" i="6"/>
  <c r="C15" i="6"/>
  <c r="C14" i="6"/>
  <c r="C13" i="6"/>
  <c r="C12" i="6"/>
  <c r="C11" i="6"/>
  <c r="C10" i="6"/>
  <c r="C9" i="6"/>
  <c r="C8" i="6"/>
  <c r="C7" i="6"/>
  <c r="C6" i="6"/>
  <c r="C5" i="6"/>
  <c r="J39" i="2" l="1"/>
  <c r="I39" i="2"/>
  <c r="H39" i="2"/>
  <c r="G39" i="2"/>
  <c r="F39" i="2"/>
  <c r="F136" i="2" s="1"/>
  <c r="F141" i="2" s="1"/>
  <c r="E39" i="2"/>
  <c r="E136" i="2" s="1"/>
  <c r="E141" i="2" s="1"/>
</calcChain>
</file>

<file path=xl/sharedStrings.xml><?xml version="1.0" encoding="utf-8"?>
<sst xmlns="http://schemas.openxmlformats.org/spreadsheetml/2006/main" count="333" uniqueCount="216">
  <si>
    <t>AMBIENTADOR CHERRY</t>
  </si>
  <si>
    <t>AMBIENTADOR GLADE</t>
  </si>
  <si>
    <t>BOLSAS PLASTICAS ROJAS DE 20 LS. P/CONS. - BAÑOS 1x 50</t>
  </si>
  <si>
    <t>BOLSAS NEGRAS CHICAS PAQ. 1 X 50 BOLSAS</t>
  </si>
  <si>
    <t>BOLSA PLASTICAS CELESTES</t>
  </si>
  <si>
    <t>BOLSA PLASTICAS ROJAS DE 50 LS. (QUI-EMER-LABO)</t>
  </si>
  <si>
    <t>BOLSAS NEGRA DE TACHO PAQ. 1 X 10 BOLSAS</t>
  </si>
  <si>
    <t xml:space="preserve">CERA NEUTRO JHONSON </t>
  </si>
  <si>
    <t>DESENGRASANTE</t>
  </si>
  <si>
    <t>DETERGENTE BIO DEGRADABLE FOCA</t>
  </si>
  <si>
    <t>ESPONJAS</t>
  </si>
  <si>
    <t>GUANTES DE GOMA (PARES)</t>
  </si>
  <si>
    <t>JABON P/LAVAR PAÑOS</t>
  </si>
  <si>
    <t>CLOROSPAR 62</t>
  </si>
  <si>
    <t>LIMPIA VIDRIO SD-20</t>
  </si>
  <si>
    <t>LUSTRA MUEBLE BRISHELL</t>
  </si>
  <si>
    <t>DESINCRUSTANTE</t>
  </si>
  <si>
    <t>MOPAS PARA CASOS DE EMERGENCIAS</t>
  </si>
  <si>
    <t>PAÑOS DE FRANELA</t>
  </si>
  <si>
    <t>PAÑOS TRAPEADORES</t>
  </si>
  <si>
    <t>PAPEL BOBINA</t>
  </si>
  <si>
    <t>PAPEL HIGIENICO NEUTRO DE 550 MTS. JUMBO</t>
  </si>
  <si>
    <t>METAQUAT</t>
  </si>
  <si>
    <t>YELLOW PINE LIMPIEZA QUIROFANO AREAS CRITICAS</t>
  </si>
  <si>
    <t>PASTILLAS PARA INODOROS</t>
  </si>
  <si>
    <t>JABON PARA LA LIMPIEZA Y DESINFECCION DE DGC-100</t>
  </si>
  <si>
    <t>SHAMPOO AMONIACAL PARA LIMPAR BAÑOS</t>
  </si>
  <si>
    <t>SHAMPOO NEUTRO PARA LIMPIAR PISOS</t>
  </si>
  <si>
    <t>SHAMPOO PARA USO EMER-LABO-CONST-QUIRO.</t>
  </si>
  <si>
    <t>SHAMPOO PARA MANOS BAÑOS PUBLICOS PACIENTES</t>
  </si>
  <si>
    <t>JABONCILLO PEQUEÑO P/PACIENTES INTERNADOS</t>
  </si>
  <si>
    <t>VINAGRE</t>
  </si>
  <si>
    <t>PATH ENCERADO D/PISOS Y PULIDO</t>
  </si>
  <si>
    <t>BASUREROS</t>
  </si>
  <si>
    <t>NEGRO</t>
  </si>
  <si>
    <t>ROJO</t>
  </si>
  <si>
    <t>CELESTE</t>
  </si>
  <si>
    <t>INODORO</t>
  </si>
  <si>
    <t>URINARIO</t>
  </si>
  <si>
    <t xml:space="preserve"> LAVA MANO</t>
  </si>
  <si>
    <t>INFORMACIONES</t>
  </si>
  <si>
    <t>PASILLOS</t>
  </si>
  <si>
    <t>BAÑOS HOMBRE</t>
  </si>
  <si>
    <t>BAÑOS MUJER</t>
  </si>
  <si>
    <t>CAJA</t>
  </si>
  <si>
    <t>CONSULTORIOS</t>
  </si>
  <si>
    <t>HEMODINAMIA</t>
  </si>
  <si>
    <t>SALA RECUPERACION</t>
  </si>
  <si>
    <t>FARMACIA</t>
  </si>
  <si>
    <t>OFICINAS</t>
  </si>
  <si>
    <t>TOTAL</t>
  </si>
  <si>
    <t>No. AMBIENTES</t>
  </si>
  <si>
    <t>CLÍNICA DE REF.</t>
  </si>
  <si>
    <t>P. HIG. CHICO</t>
  </si>
  <si>
    <t>SD-20 MULTILIMPIADOR</t>
  </si>
  <si>
    <t>STERIGEN</t>
  </si>
  <si>
    <t>J. ANTISEPTICO CLOREXIDINA AL 4% PARA QX Y TERAP-LAB.</t>
  </si>
  <si>
    <t>ITEMS</t>
  </si>
  <si>
    <t>DETALLE</t>
  </si>
  <si>
    <t>QUIROFANO</t>
  </si>
  <si>
    <t>SALA ESTAR QUIROFANO</t>
  </si>
  <si>
    <t xml:space="preserve">PZAS. INTERNACIÓN </t>
  </si>
  <si>
    <t>TERAPIA ADULTO</t>
  </si>
  <si>
    <t>CENTRAL DE ENFERMERIA</t>
  </si>
  <si>
    <t>ESTERILICACIÓN</t>
  </si>
  <si>
    <t>EMERGENCIA</t>
  </si>
  <si>
    <t>SALA OBSERVACIÓN</t>
  </si>
  <si>
    <t>BAÑO DEL PERSONAL</t>
  </si>
  <si>
    <t>SALA DE REANIMACIÓN</t>
  </si>
  <si>
    <t>ARCHIVO (SÓTANO)</t>
  </si>
  <si>
    <t>PIEZA PERS. MEDICO</t>
  </si>
  <si>
    <t>SALA OXÍGENO</t>
  </si>
  <si>
    <t>SALA DE MÁQUINAS</t>
  </si>
  <si>
    <t>TOMOGRAFÍA</t>
  </si>
  <si>
    <t>RAYOS X</t>
  </si>
  <si>
    <t>LABORATORIO</t>
  </si>
  <si>
    <t>TOMA DE MUESTRAS</t>
  </si>
  <si>
    <t>ÁREAS VERDES (ventilación)</t>
  </si>
  <si>
    <t>AMBIENTES</t>
  </si>
  <si>
    <t>DEPOSITOS</t>
  </si>
  <si>
    <t>CLÍNICA DE REF. - AMPLIACIÓN</t>
  </si>
  <si>
    <t xml:space="preserve">SALA DE RECUPERACIÓN </t>
  </si>
  <si>
    <t>SALAS DE EQUIPOS</t>
  </si>
  <si>
    <t>SALA DE COMANDO</t>
  </si>
  <si>
    <t>ASCENSOR CAMILLERO</t>
  </si>
  <si>
    <t>NEONATOLOGÍA</t>
  </si>
  <si>
    <t xml:space="preserve">ESTAR ENFERMERÍA </t>
  </si>
  <si>
    <t>RESIDUOS Y LAVADO</t>
  </si>
  <si>
    <t>BAÑO PERSONAL</t>
  </si>
  <si>
    <t>DORMITORIO MEDICOS</t>
  </si>
  <si>
    <t>AREA CIRCULACIÓN</t>
  </si>
  <si>
    <t>OF. ATENCIÓN AL CLIENTE</t>
  </si>
  <si>
    <t>SALA ESPERA FAMILIA</t>
  </si>
  <si>
    <t>PIEZAS DE INTERNACIÓN</t>
  </si>
  <si>
    <t>CENTRAL DE ENFEE. NEONATO</t>
  </si>
  <si>
    <t>JUNTA MÉDICA</t>
  </si>
  <si>
    <t>ROPERIA</t>
  </si>
  <si>
    <t>DEP. MATERIAL SUCIO</t>
  </si>
  <si>
    <t>VESTIDORES</t>
  </si>
  <si>
    <t xml:space="preserve">ARCHIVO </t>
  </si>
  <si>
    <t>AREA DE ESTUDIOS RESID.</t>
  </si>
  <si>
    <t>COCINETA</t>
  </si>
  <si>
    <t>AUDITORIO</t>
  </si>
  <si>
    <t>BALCON</t>
  </si>
  <si>
    <t>POLICONSULTORIO I (C/Sao)</t>
  </si>
  <si>
    <t>BAÑOS PUBLICOS</t>
  </si>
  <si>
    <t>AREA DE VENTILACIÓN</t>
  </si>
  <si>
    <t>CABAÑA (AREA DE ESPERA EXTERNA)</t>
  </si>
  <si>
    <t>PARQUEO</t>
  </si>
  <si>
    <t>POLICONSULTORIO II (C/Sao)</t>
  </si>
  <si>
    <t>AREAS DE ESPERA</t>
  </si>
  <si>
    <t>AREA VERDE DE VENTILACIÓN</t>
  </si>
  <si>
    <t>BLOQUE # 2: AMPLIACIÓN CLÍNICA DE REF. PROSALUD AV. ALEMANIA</t>
  </si>
  <si>
    <t>BLOQUE # 1: CLÍNICA DE REF. PROSALUD AV. ALEMANIA Y ESQ. C/ SAO</t>
  </si>
  <si>
    <t>BLOQUE # 3: POLICONSULTORIO I C/ SAO # 2520</t>
  </si>
  <si>
    <t>BLOQUE # 4: POLICONSULTORIO II C/SAO # 2415</t>
  </si>
  <si>
    <t>BLOQUE # 5: POLICONSULTORIO III C/SAO (ex - Kinder)</t>
  </si>
  <si>
    <t>VACUNAS</t>
  </si>
  <si>
    <t>HORARIOS</t>
  </si>
  <si>
    <t>CANT.PERSONAL</t>
  </si>
  <si>
    <t>TURNOS</t>
  </si>
  <si>
    <t>N° 1</t>
  </si>
  <si>
    <t>N° 2</t>
  </si>
  <si>
    <t>N° 3</t>
  </si>
  <si>
    <t>14:00 a 22:00</t>
  </si>
  <si>
    <t>22:00 a 07:00</t>
  </si>
  <si>
    <t xml:space="preserve">  07:00 a 14:00</t>
  </si>
  <si>
    <t xml:space="preserve">CLÍNICA - AMPLIACIÓN CLÍNICA </t>
  </si>
  <si>
    <t xml:space="preserve"> POLICONSULTORIOS I </t>
  </si>
  <si>
    <t xml:space="preserve"> POLICONSULTORIOS II</t>
  </si>
  <si>
    <t xml:space="preserve"> POLICONSULTORIOS II "CENTRO PEDIÁTRICO"</t>
  </si>
  <si>
    <t>AFLUENCIA APROXIMADA DE PACIENTES POR DÍA:</t>
  </si>
  <si>
    <t>DETERGENTE BIO DEGRADABLE</t>
  </si>
  <si>
    <t>JABÓN LÍQUIDO PARA MANOS</t>
  </si>
  <si>
    <t xml:space="preserve">LUSTRA MUEBLE </t>
  </si>
  <si>
    <t>DESINCRUSTANTE SANITARIO</t>
  </si>
  <si>
    <t>MOPAS PARA EMERGENCIAS</t>
  </si>
  <si>
    <t>YELLOW PINE LIMPIEZA AREAS CRITICAS</t>
  </si>
  <si>
    <t xml:space="preserve"> POLICONSULTORIOS I, II Y III</t>
  </si>
  <si>
    <t>BALDE PLASTICO DE 80 LTS.</t>
  </si>
  <si>
    <t>RODO DE GOMA DE 60 CM</t>
  </si>
  <si>
    <t>ESCOBA DE PELOS DE 50 CM</t>
  </si>
  <si>
    <t>ESCOBA PLASCITA CLORINDA</t>
  </si>
  <si>
    <t>AVIONES DE MANTENIMIENTO DE PISOS</t>
  </si>
  <si>
    <t>ESCOBILLONES PLASTICOS P/LAVAR BAÑOS</t>
  </si>
  <si>
    <t>FUMIGADOR MANUAL</t>
  </si>
  <si>
    <t>MANGUERA DE 1/2" DE 100 MTS.</t>
  </si>
  <si>
    <t>CEPILLO DURO Y BLANDO LUSTRADORA</t>
  </si>
  <si>
    <t>CONO DE SEÑALIZACIÓN</t>
  </si>
  <si>
    <t>LIMPIA TELA DE ARAÑAS</t>
  </si>
  <si>
    <t>ESPATULA DE 2"</t>
  </si>
  <si>
    <t>ATOMIZADORES</t>
  </si>
  <si>
    <t>SOPAPA P/DESTRANCAR BAÑOS</t>
  </si>
  <si>
    <t>CEPILLO LIMPIA INODOROS</t>
  </si>
  <si>
    <t xml:space="preserve">MAQUINARIA A SER UTILIZADA EN LOS POLICONSULTORIOS I, II Y III DE LA CLINICA DE REFERENCIA PROSALUD SANTA CRUZ </t>
  </si>
  <si>
    <t>LUSTRADORA SUPER SPEED</t>
  </si>
  <si>
    <t>CEPILLOS DUROS Y UN PACH</t>
  </si>
  <si>
    <t>ASPIRADORA</t>
  </si>
  <si>
    <t>HIDROLAVADORA</t>
  </si>
  <si>
    <t>CARROS DE LIMPIEZA (1 POR BLOQUE)</t>
  </si>
  <si>
    <t>POLICONSULTORIO III "CENTRO PEDIÁTRICO"</t>
  </si>
  <si>
    <t>CAMBIADOR DE PAÑALES</t>
  </si>
  <si>
    <t>CONTROL NIÑO SANO</t>
  </si>
  <si>
    <t>EMERGENCIAS</t>
  </si>
  <si>
    <t xml:space="preserve"> CLÍNICA (BLOQUE NUEVO Y ANTIGUO)</t>
  </si>
  <si>
    <t>N° 1 Mañana</t>
  </si>
  <si>
    <t xml:space="preserve"> Desde horas 07:30 </t>
  </si>
  <si>
    <t>N° 2 Tarde</t>
  </si>
  <si>
    <t xml:space="preserve"> Desde horas 07:00 </t>
  </si>
  <si>
    <t xml:space="preserve"> INSUMOS APROXIMADO A SER UTILIZADOS POR EL PERSONAL DE LIMPIEZA EN LOS POLICONSULTORIOS I,II Y III DE LA CLINICA DE REFERENCIA PROSALUD SANTA CRUZ 
( equipo cambiado cada 120 días)</t>
  </si>
  <si>
    <t>actualmente</t>
  </si>
  <si>
    <t xml:space="preserve"> Hasta horas 19:00 </t>
  </si>
  <si>
    <t>medio</t>
  </si>
  <si>
    <t>1 y medio</t>
  </si>
  <si>
    <t xml:space="preserve"> Desde horas 06:30 a 13:30</t>
  </si>
  <si>
    <t xml:space="preserve"> Hasta horas 13:30 a 23:00 </t>
  </si>
  <si>
    <t>NOTA</t>
  </si>
  <si>
    <t xml:space="preserve">Se necesita cubrir el servicio de limpieza hasta las 23:00 de lunes a sábado en </t>
  </si>
  <si>
    <t>el POLICONSULTORÍO PEDIÁTRICO</t>
  </si>
  <si>
    <t xml:space="preserve">DEPÓSITO DE HISTORIAS CLÍNICAS </t>
  </si>
  <si>
    <t>TOMOGRAFÍA (desocupado)</t>
  </si>
  <si>
    <t>ALMACÉN SERVICIOS GENERALES Y ENFERMERÍA</t>
  </si>
  <si>
    <t>ÁREA DE BACTERIOLOGÍA</t>
  </si>
  <si>
    <t>VESTIDOR LABORATORIO</t>
  </si>
  <si>
    <t>AREA DE COCINA</t>
  </si>
  <si>
    <t>HORARIO DE ATENCIÓN:  24 horas</t>
  </si>
  <si>
    <t>HORARIO DE ATENCIÓN: Lunes a Viernes de 08:00 a 19:00</t>
  </si>
  <si>
    <t>HORARIO DE ATENCIÓN: Lunes a Viernes de 07:30 a 23:00, Sábados 08:00 a 23:00</t>
  </si>
  <si>
    <t xml:space="preserve">CANTIDAD DE  INSUMOS ESTIMADOS </t>
  </si>
  <si>
    <t>ENFERMERIA ( Consulta Externa)</t>
  </si>
  <si>
    <t>1 (2 cajeras)</t>
  </si>
  <si>
    <t>1 (1 cajero)</t>
  </si>
  <si>
    <t>1 (6 CAMAS)</t>
  </si>
  <si>
    <t>1 (2 AMBIENTES)</t>
  </si>
  <si>
    <t>1 (7 AMBIENTES)</t>
  </si>
  <si>
    <t>1 (3 TOMAS)</t>
  </si>
  <si>
    <t>1 (6 cajeras)</t>
  </si>
  <si>
    <t>1 (4 cajeras)</t>
  </si>
  <si>
    <t>1 (8 Unidades)</t>
  </si>
  <si>
    <t>1 (1 cajeras)</t>
  </si>
  <si>
    <r>
      <t xml:space="preserve"> </t>
    </r>
    <r>
      <rPr>
        <b/>
        <u/>
        <sz val="8"/>
        <color theme="1"/>
        <rFont val="Calibri"/>
        <family val="2"/>
        <scheme val="minor"/>
      </rPr>
      <t>POLICONSULTORIO II CALLE SAO # 2415</t>
    </r>
  </si>
  <si>
    <t>1 (cajera)</t>
  </si>
  <si>
    <r>
      <t xml:space="preserve"> </t>
    </r>
    <r>
      <rPr>
        <b/>
        <u/>
        <sz val="8"/>
        <color theme="1"/>
        <rFont val="Calibri"/>
        <family val="2"/>
        <scheme val="minor"/>
      </rPr>
      <t>POLICONSULTORIO III CALLE SAO "CENTRO PEDIÁTRICO"</t>
    </r>
  </si>
  <si>
    <r>
      <t xml:space="preserve">BLOQUE # 1: </t>
    </r>
    <r>
      <rPr>
        <b/>
        <u/>
        <sz val="9"/>
        <rFont val="Aptos Black"/>
        <family val="2"/>
      </rPr>
      <t>CLINICA PROSALUD SANTA CRUZ AV. ALEMANIA ESQUINA C/SAO</t>
    </r>
  </si>
  <si>
    <t xml:space="preserve">INSUMOS APROXIMADOS EDIFICIO CENTRAL </t>
  </si>
  <si>
    <t xml:space="preserve">CONSUMO APROXIMADO DE INSUMOS DE LIMPIEZA CLINICA PROSALUD SANTA CRUZ -  CONSUMO MENSUAL - </t>
  </si>
  <si>
    <r>
      <t xml:space="preserve">BLOQUE # 2: </t>
    </r>
    <r>
      <rPr>
        <b/>
        <u/>
        <sz val="8"/>
        <rFont val="Arial Black"/>
        <family val="2"/>
      </rPr>
      <t>AMPLIACIÓN CLINICA PROSALUD SANTA CRUZ AV. ALEMANIA</t>
    </r>
  </si>
  <si>
    <r>
      <t xml:space="preserve"> </t>
    </r>
    <r>
      <rPr>
        <b/>
        <u/>
        <sz val="8"/>
        <color theme="1"/>
        <rFont val="Arial Black"/>
        <family val="2"/>
      </rPr>
      <t>POLICONSULTORIO I CALLE SAO # 2520</t>
    </r>
  </si>
  <si>
    <t>BALDE PLASCICO  (EMER-PASI-CONSUL-ENFERME)</t>
  </si>
  <si>
    <t>CONSUMO APROXIMADO DE INSUMOS DE LIMPIEZA POLICONSULTORIO I, II Y III DE LA CLINICA DE  PROSALUD SANTA CRUZ</t>
  </si>
  <si>
    <t>RESUMEN DE HORARIOS DE TURNOS Y  CANTIDAD DE PERSONAL REQUERIDO PARA EL SERVICIO DE LIMPIEZA PARA LOS 5 BLOQUES DE LA CLÍNICA DE  PROSALUD SANTA CRUZ</t>
  </si>
  <si>
    <t>(cantidades aproximadas)</t>
  </si>
  <si>
    <r>
      <t xml:space="preserve"> </t>
    </r>
    <r>
      <rPr>
        <u/>
        <sz val="11"/>
        <color theme="1"/>
        <rFont val="Aptos"/>
        <family val="2"/>
      </rPr>
      <t>POLICONSULTORIO I CALLE SAO # 2520</t>
    </r>
  </si>
  <si>
    <r>
      <t xml:space="preserve"> </t>
    </r>
    <r>
      <rPr>
        <u/>
        <sz val="11"/>
        <color theme="1"/>
        <rFont val="Aptos"/>
        <family val="2"/>
      </rPr>
      <t>POLICONSULTORIO II CALLE SAO # 2415</t>
    </r>
  </si>
  <si>
    <r>
      <t xml:space="preserve"> </t>
    </r>
    <r>
      <rPr>
        <u/>
        <sz val="11"/>
        <color theme="1"/>
        <rFont val="Aptos"/>
        <family val="2"/>
      </rPr>
      <t>POLICONSULTORIO III CALLE SAO "CENTRO PERIÁTRICO"</t>
    </r>
  </si>
  <si>
    <t>HORARIO DE ATENCIÓN: Lunes a Viernes de 08:00 a 21:00, Sábados 08:00 a 12:00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</si>
</sst>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Aptos Black"/>
      <family val="2"/>
    </font>
    <font>
      <b/>
      <u/>
      <sz val="8"/>
      <color theme="1"/>
      <name val="Calibri"/>
      <family val="2"/>
      <scheme val="minor"/>
    </font>
    <font>
      <b/>
      <sz val="8"/>
      <color rgb="FFFF0000"/>
      <name val="Calibri"/>
      <family val="2"/>
      <scheme val="minor"/>
    </font>
    <font>
      <b/>
      <sz val="8"/>
      <color theme="1"/>
      <name val="Arial Black"/>
      <family val="2"/>
    </font>
    <font>
      <sz val="8"/>
      <color rgb="FFFF0000"/>
      <name val="Arial Black"/>
      <family val="2"/>
    </font>
    <font>
      <b/>
      <sz val="8"/>
      <color rgb="FF00B0F0"/>
      <name val="Arial Black"/>
      <family val="2"/>
    </font>
    <font>
      <b/>
      <sz val="8"/>
      <color rgb="FFFF0000"/>
      <name val="Arial Black"/>
      <family val="2"/>
    </font>
    <font>
      <b/>
      <sz val="9"/>
      <name val="Aptos Black"/>
      <family val="2"/>
    </font>
    <font>
      <b/>
      <u/>
      <sz val="9"/>
      <name val="Aptos Black"/>
      <family val="2"/>
    </font>
    <font>
      <b/>
      <sz val="10"/>
      <color theme="1"/>
      <name val="Aptos Black"/>
      <family val="2"/>
    </font>
    <font>
      <b/>
      <sz val="8"/>
      <name val="Arial Black"/>
      <family val="2"/>
    </font>
    <font>
      <b/>
      <u/>
      <sz val="8"/>
      <name val="Arial Black"/>
      <family val="2"/>
    </font>
    <font>
      <b/>
      <u/>
      <sz val="8"/>
      <color theme="1"/>
      <name val="Arial Black"/>
      <family val="2"/>
    </font>
    <font>
      <sz val="11"/>
      <color theme="1"/>
      <name val="Aptos"/>
      <family val="2"/>
    </font>
    <font>
      <u/>
      <sz val="11"/>
      <color theme="1"/>
      <name val="Aptos"/>
      <family val="2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6" fontId="0" fillId="0" borderId="3" xfId="0" applyNumberForma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6" fillId="0" borderId="0" xfId="0" applyFont="1"/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3" fillId="0" borderId="0" xfId="0" applyFont="1"/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10" fillId="0" borderId="18" xfId="0" applyFont="1" applyBorder="1" applyAlignment="1">
      <alignment horizontal="center"/>
    </xf>
    <xf numFmtId="0" fontId="11" fillId="0" borderId="18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31" xfId="0" applyFont="1" applyBorder="1"/>
    <xf numFmtId="0" fontId="3" fillId="0" borderId="32" xfId="0" applyFont="1" applyBorder="1"/>
    <xf numFmtId="0" fontId="6" fillId="0" borderId="25" xfId="0" applyFont="1" applyBorder="1" applyAlignment="1">
      <alignment horizontal="center"/>
    </xf>
    <xf numFmtId="0" fontId="6" fillId="0" borderId="3" xfId="0" applyFont="1" applyBorder="1"/>
    <xf numFmtId="0" fontId="3" fillId="0" borderId="26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12" xfId="0" applyFont="1" applyBorder="1"/>
    <xf numFmtId="0" fontId="6" fillId="0" borderId="13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0" borderId="2" xfId="0" applyFont="1" applyBorder="1"/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6" fillId="0" borderId="34" xfId="0" applyFont="1" applyBorder="1"/>
    <xf numFmtId="0" fontId="3" fillId="0" borderId="1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37" xfId="0" applyFont="1" applyBorder="1" applyAlignment="1">
      <alignment horizontal="center"/>
    </xf>
    <xf numFmtId="0" fontId="6" fillId="0" borderId="5" xfId="0" applyFont="1" applyBorder="1"/>
    <xf numFmtId="0" fontId="3" fillId="0" borderId="7" xfId="0" applyFont="1" applyBorder="1"/>
    <xf numFmtId="0" fontId="6" fillId="0" borderId="33" xfId="0" applyFont="1" applyBorder="1"/>
    <xf numFmtId="0" fontId="3" fillId="0" borderId="34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6" fillId="0" borderId="38" xfId="0" applyFont="1" applyBorder="1"/>
    <xf numFmtId="0" fontId="3" fillId="0" borderId="39" xfId="0" applyFont="1" applyBorder="1"/>
    <xf numFmtId="0" fontId="3" fillId="0" borderId="40" xfId="0" applyFont="1" applyBorder="1"/>
    <xf numFmtId="0" fontId="3" fillId="0" borderId="8" xfId="0" applyFont="1" applyBorder="1"/>
    <xf numFmtId="0" fontId="3" fillId="0" borderId="0" xfId="0" applyFont="1" applyAlignment="1">
      <alignment vertical="center" wrapText="1"/>
    </xf>
    <xf numFmtId="0" fontId="6" fillId="0" borderId="32" xfId="0" applyFont="1" applyBorder="1"/>
    <xf numFmtId="0" fontId="6" fillId="0" borderId="41" xfId="0" applyFont="1" applyBorder="1"/>
    <xf numFmtId="0" fontId="0" fillId="0" borderId="0" xfId="0" applyAlignment="1">
      <alignment horizontal="center" vertical="center"/>
    </xf>
    <xf numFmtId="0" fontId="1" fillId="0" borderId="0" xfId="0" applyFont="1"/>
    <xf numFmtId="0" fontId="3" fillId="0" borderId="20" xfId="0" applyFont="1" applyBorder="1" applyAlignment="1">
      <alignment horizontal="center" vertical="center" wrapText="1"/>
    </xf>
    <xf numFmtId="0" fontId="0" fillId="0" borderId="44" xfId="0" applyBorder="1"/>
    <xf numFmtId="0" fontId="0" fillId="0" borderId="45" xfId="0" applyBorder="1"/>
    <xf numFmtId="0" fontId="2" fillId="0" borderId="45" xfId="0" applyFont="1" applyBorder="1" applyAlignment="1">
      <alignment vertical="center"/>
    </xf>
    <xf numFmtId="0" fontId="0" fillId="0" borderId="46" xfId="0" applyBorder="1"/>
    <xf numFmtId="0" fontId="0" fillId="0" borderId="47" xfId="0" applyBorder="1"/>
    <xf numFmtId="0" fontId="0" fillId="0" borderId="4" xfId="0" applyBorder="1"/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/>
    </xf>
    <xf numFmtId="0" fontId="16" fillId="0" borderId="23" xfId="0" applyFont="1" applyBorder="1" applyAlignment="1">
      <alignment horizontal="center"/>
    </xf>
    <xf numFmtId="0" fontId="16" fillId="0" borderId="24" xfId="0" applyFont="1" applyBorder="1" applyAlignment="1">
      <alignment horizontal="center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/>
    </xf>
    <xf numFmtId="0" fontId="7" fillId="0" borderId="23" xfId="0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3" fillId="0" borderId="18" xfId="0" applyFont="1" applyBorder="1" applyAlignment="1">
      <alignment horizontal="center" wrapText="1"/>
    </xf>
    <xf numFmtId="0" fontId="14" fillId="0" borderId="22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9" fillId="0" borderId="22" xfId="0" applyFont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20" fillId="0" borderId="44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45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21" fillId="0" borderId="44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4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5C78DC-5989-4562-8E12-906D2E2CEFD6}">
  <sheetPr>
    <tabColor rgb="FFFFFF00"/>
  </sheetPr>
  <dimension ref="A1:C41"/>
  <sheetViews>
    <sheetView tabSelected="1" workbookViewId="0">
      <selection activeCell="H13" sqref="H13"/>
    </sheetView>
  </sheetViews>
  <sheetFormatPr baseColWidth="10" defaultRowHeight="11.25" x14ac:dyDescent="0.2"/>
  <cols>
    <col min="1" max="1" width="8.5703125" style="24" customWidth="1"/>
    <col min="2" max="2" width="42.5703125" style="10" customWidth="1"/>
    <col min="3" max="3" width="12.42578125" style="24" customWidth="1"/>
    <col min="4" max="4" width="12.7109375" style="10" customWidth="1"/>
    <col min="5" max="16384" width="11.42578125" style="10"/>
  </cols>
  <sheetData>
    <row r="1" spans="1:3" ht="12" thickBot="1" x14ac:dyDescent="0.25"/>
    <row r="2" spans="1:3" ht="25.5" customHeight="1" thickBot="1" x14ac:dyDescent="0.3">
      <c r="A2" s="80" t="s">
        <v>204</v>
      </c>
      <c r="B2" s="81"/>
      <c r="C2" s="82"/>
    </row>
    <row r="3" spans="1:3" ht="39" customHeight="1" thickBot="1" x14ac:dyDescent="0.25">
      <c r="A3" s="77" t="s">
        <v>205</v>
      </c>
      <c r="B3" s="78"/>
      <c r="C3" s="79"/>
    </row>
    <row r="4" spans="1:3" ht="36" customHeight="1" thickBot="1" x14ac:dyDescent="0.25">
      <c r="A4" s="44" t="s">
        <v>57</v>
      </c>
      <c r="B4" s="45" t="s">
        <v>58</v>
      </c>
      <c r="C4" s="46" t="s">
        <v>127</v>
      </c>
    </row>
    <row r="5" spans="1:3" x14ac:dyDescent="0.2">
      <c r="A5" s="42">
        <v>1</v>
      </c>
      <c r="B5" s="43" t="s">
        <v>0</v>
      </c>
      <c r="C5" s="31">
        <f>15+15+2</f>
        <v>32</v>
      </c>
    </row>
    <row r="6" spans="1:3" x14ac:dyDescent="0.2">
      <c r="A6" s="35">
        <v>2</v>
      </c>
      <c r="B6" s="36" t="s">
        <v>1</v>
      </c>
      <c r="C6" s="32">
        <f>12+12+2</f>
        <v>26</v>
      </c>
    </row>
    <row r="7" spans="1:3" x14ac:dyDescent="0.2">
      <c r="A7" s="35">
        <v>3</v>
      </c>
      <c r="B7" s="36" t="s">
        <v>3</v>
      </c>
      <c r="C7" s="37">
        <f>168+85+5</f>
        <v>258</v>
      </c>
    </row>
    <row r="8" spans="1:3" x14ac:dyDescent="0.2">
      <c r="A8" s="35">
        <v>4</v>
      </c>
      <c r="B8" s="36" t="s">
        <v>2</v>
      </c>
      <c r="C8" s="37">
        <f>167+112+10</f>
        <v>289</v>
      </c>
    </row>
    <row r="9" spans="1:3" x14ac:dyDescent="0.2">
      <c r="A9" s="35">
        <v>5</v>
      </c>
      <c r="B9" s="36" t="s">
        <v>5</v>
      </c>
      <c r="C9" s="37">
        <f>1140+600+60</f>
        <v>1800</v>
      </c>
    </row>
    <row r="10" spans="1:3" x14ac:dyDescent="0.2">
      <c r="A10" s="35">
        <v>6</v>
      </c>
      <c r="B10" s="36" t="s">
        <v>4</v>
      </c>
      <c r="C10" s="37">
        <f>360+450+30</f>
        <v>840</v>
      </c>
    </row>
    <row r="11" spans="1:3" x14ac:dyDescent="0.2">
      <c r="A11" s="35">
        <v>7</v>
      </c>
      <c r="B11" s="36" t="s">
        <v>6</v>
      </c>
      <c r="C11" s="37">
        <f>1800+1000+200</f>
        <v>3000</v>
      </c>
    </row>
    <row r="12" spans="1:3" x14ac:dyDescent="0.2">
      <c r="A12" s="35">
        <v>8</v>
      </c>
      <c r="B12" s="36" t="s">
        <v>7</v>
      </c>
      <c r="C12" s="32">
        <f>12+12+3</f>
        <v>27</v>
      </c>
    </row>
    <row r="13" spans="1:3" x14ac:dyDescent="0.2">
      <c r="A13" s="35">
        <v>9</v>
      </c>
      <c r="B13" s="36" t="s">
        <v>8</v>
      </c>
      <c r="C13" s="32">
        <f>2+2</f>
        <v>4</v>
      </c>
    </row>
    <row r="14" spans="1:3" x14ac:dyDescent="0.2">
      <c r="A14" s="35">
        <v>10</v>
      </c>
      <c r="B14" s="36" t="s">
        <v>9</v>
      </c>
      <c r="C14" s="32">
        <f>4+3+1</f>
        <v>8</v>
      </c>
    </row>
    <row r="15" spans="1:3" x14ac:dyDescent="0.2">
      <c r="A15" s="35">
        <v>11</v>
      </c>
      <c r="B15" s="36" t="s">
        <v>10</v>
      </c>
      <c r="C15" s="32">
        <f>24+18+4</f>
        <v>46</v>
      </c>
    </row>
    <row r="16" spans="1:3" x14ac:dyDescent="0.2">
      <c r="A16" s="35">
        <v>12</v>
      </c>
      <c r="B16" s="36" t="s">
        <v>11</v>
      </c>
      <c r="C16" s="32">
        <f>30+30+5</f>
        <v>65</v>
      </c>
    </row>
    <row r="17" spans="1:3" x14ac:dyDescent="0.2">
      <c r="A17" s="35">
        <v>13</v>
      </c>
      <c r="B17" s="36" t="s">
        <v>12</v>
      </c>
      <c r="C17" s="32">
        <f>100+100+2</f>
        <v>202</v>
      </c>
    </row>
    <row r="18" spans="1:3" x14ac:dyDescent="0.2">
      <c r="A18" s="35">
        <v>14</v>
      </c>
      <c r="B18" s="36" t="s">
        <v>13</v>
      </c>
      <c r="C18" s="32">
        <f>10+10+2</f>
        <v>22</v>
      </c>
    </row>
    <row r="19" spans="1:3" x14ac:dyDescent="0.2">
      <c r="A19" s="35">
        <v>15</v>
      </c>
      <c r="B19" s="36" t="s">
        <v>14</v>
      </c>
      <c r="C19" s="32">
        <f>8+8+2</f>
        <v>18</v>
      </c>
    </row>
    <row r="20" spans="1:3" x14ac:dyDescent="0.2">
      <c r="A20" s="35">
        <v>16</v>
      </c>
      <c r="B20" s="36" t="s">
        <v>15</v>
      </c>
      <c r="C20" s="32">
        <f>2+2+1</f>
        <v>5</v>
      </c>
    </row>
    <row r="21" spans="1:3" x14ac:dyDescent="0.2">
      <c r="A21" s="35">
        <v>17</v>
      </c>
      <c r="B21" s="36" t="s">
        <v>16</v>
      </c>
      <c r="C21" s="32">
        <f>20+16+2</f>
        <v>38</v>
      </c>
    </row>
    <row r="22" spans="1:3" x14ac:dyDescent="0.2">
      <c r="A22" s="35">
        <v>18</v>
      </c>
      <c r="B22" s="36" t="s">
        <v>17</v>
      </c>
      <c r="C22" s="32">
        <f>3+3+1</f>
        <v>7</v>
      </c>
    </row>
    <row r="23" spans="1:3" x14ac:dyDescent="0.2">
      <c r="A23" s="35">
        <v>19</v>
      </c>
      <c r="B23" s="36" t="s">
        <v>18</v>
      </c>
      <c r="C23" s="32">
        <f>24+36+6</f>
        <v>66</v>
      </c>
    </row>
    <row r="24" spans="1:3" x14ac:dyDescent="0.2">
      <c r="A24" s="35">
        <v>20</v>
      </c>
      <c r="B24" s="36" t="s">
        <v>19</v>
      </c>
      <c r="C24" s="32">
        <f>60+140+10</f>
        <v>210</v>
      </c>
    </row>
    <row r="25" spans="1:3" x14ac:dyDescent="0.2">
      <c r="A25" s="35">
        <v>21</v>
      </c>
      <c r="B25" s="36" t="s">
        <v>20</v>
      </c>
      <c r="C25" s="37">
        <f>147+249+50</f>
        <v>446</v>
      </c>
    </row>
    <row r="26" spans="1:3" x14ac:dyDescent="0.2">
      <c r="A26" s="35">
        <v>22</v>
      </c>
      <c r="B26" s="36" t="s">
        <v>21</v>
      </c>
      <c r="C26" s="37">
        <f>190+198+30</f>
        <v>418</v>
      </c>
    </row>
    <row r="27" spans="1:3" x14ac:dyDescent="0.2">
      <c r="A27" s="35">
        <v>23</v>
      </c>
      <c r="B27" s="36" t="s">
        <v>22</v>
      </c>
      <c r="C27" s="32">
        <f>3+5+1</f>
        <v>9</v>
      </c>
    </row>
    <row r="28" spans="1:3" x14ac:dyDescent="0.2">
      <c r="A28" s="35">
        <v>24</v>
      </c>
      <c r="B28" s="36" t="s">
        <v>23</v>
      </c>
      <c r="C28" s="32">
        <f>3+3+1</f>
        <v>7</v>
      </c>
    </row>
    <row r="29" spans="1:3" x14ac:dyDescent="0.2">
      <c r="A29" s="35">
        <v>25</v>
      </c>
      <c r="B29" s="36" t="s">
        <v>24</v>
      </c>
      <c r="C29" s="32">
        <f>24+24</f>
        <v>48</v>
      </c>
    </row>
    <row r="30" spans="1:3" x14ac:dyDescent="0.2">
      <c r="A30" s="35">
        <v>26</v>
      </c>
      <c r="B30" s="36" t="s">
        <v>25</v>
      </c>
      <c r="C30" s="32">
        <f>1+2</f>
        <v>3</v>
      </c>
    </row>
    <row r="31" spans="1:3" x14ac:dyDescent="0.2">
      <c r="A31" s="35">
        <v>27</v>
      </c>
      <c r="B31" s="36" t="s">
        <v>56</v>
      </c>
      <c r="C31" s="32">
        <f>6+4+1</f>
        <v>11</v>
      </c>
    </row>
    <row r="32" spans="1:3" x14ac:dyDescent="0.2">
      <c r="A32" s="35">
        <v>28</v>
      </c>
      <c r="B32" s="36" t="s">
        <v>26</v>
      </c>
      <c r="C32" s="32">
        <f>10+10+2</f>
        <v>22</v>
      </c>
    </row>
    <row r="33" spans="1:3" x14ac:dyDescent="0.2">
      <c r="A33" s="35">
        <v>29</v>
      </c>
      <c r="B33" s="36" t="s">
        <v>27</v>
      </c>
      <c r="C33" s="32">
        <f>20+20+5</f>
        <v>45</v>
      </c>
    </row>
    <row r="34" spans="1:3" x14ac:dyDescent="0.2">
      <c r="A34" s="35">
        <v>30</v>
      </c>
      <c r="B34" s="36" t="s">
        <v>28</v>
      </c>
      <c r="C34" s="32">
        <f>75+92+15</f>
        <v>182</v>
      </c>
    </row>
    <row r="35" spans="1:3" x14ac:dyDescent="0.2">
      <c r="A35" s="35">
        <v>31</v>
      </c>
      <c r="B35" s="36" t="s">
        <v>29</v>
      </c>
      <c r="C35" s="32">
        <f>28+164+10</f>
        <v>202</v>
      </c>
    </row>
    <row r="36" spans="1:3" x14ac:dyDescent="0.2">
      <c r="A36" s="35">
        <v>32</v>
      </c>
      <c r="B36" s="36" t="s">
        <v>30</v>
      </c>
      <c r="C36" s="37">
        <f>230+315</f>
        <v>545</v>
      </c>
    </row>
    <row r="37" spans="1:3" x14ac:dyDescent="0.2">
      <c r="A37" s="35">
        <v>33</v>
      </c>
      <c r="B37" s="36" t="s">
        <v>53</v>
      </c>
      <c r="C37" s="37">
        <f>230+315</f>
        <v>545</v>
      </c>
    </row>
    <row r="38" spans="1:3" x14ac:dyDescent="0.2">
      <c r="A38" s="35">
        <v>34</v>
      </c>
      <c r="B38" s="36" t="s">
        <v>31</v>
      </c>
      <c r="C38" s="32">
        <f>6+6</f>
        <v>12</v>
      </c>
    </row>
    <row r="39" spans="1:3" ht="24.6" customHeight="1" x14ac:dyDescent="0.2">
      <c r="A39" s="35">
        <v>35</v>
      </c>
      <c r="B39" s="36" t="s">
        <v>32</v>
      </c>
      <c r="C39" s="32">
        <f>2+2+1</f>
        <v>5</v>
      </c>
    </row>
    <row r="40" spans="1:3" ht="17.45" customHeight="1" x14ac:dyDescent="0.2">
      <c r="A40" s="35">
        <v>36</v>
      </c>
      <c r="B40" s="36" t="s">
        <v>55</v>
      </c>
      <c r="C40" s="32">
        <f>5+5</f>
        <v>10</v>
      </c>
    </row>
    <row r="41" spans="1:3" ht="12" thickBot="1" x14ac:dyDescent="0.25">
      <c r="A41" s="38">
        <v>37</v>
      </c>
      <c r="B41" s="39" t="s">
        <v>54</v>
      </c>
      <c r="C41" s="40">
        <f>2+2</f>
        <v>4</v>
      </c>
    </row>
  </sheetData>
  <mergeCells count="2">
    <mergeCell ref="A3:C3"/>
    <mergeCell ref="A2:C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DCA95D-AED0-422D-8CBA-8C88483A61F9}">
  <sheetPr>
    <tabColor rgb="FF00B050"/>
  </sheetPr>
  <dimension ref="B1:J141"/>
  <sheetViews>
    <sheetView topLeftCell="A127" zoomScaleNormal="100" workbookViewId="0">
      <selection activeCell="N138" sqref="N138"/>
    </sheetView>
  </sheetViews>
  <sheetFormatPr baseColWidth="10" defaultColWidth="11.5703125" defaultRowHeight="11.25" x14ac:dyDescent="0.2"/>
  <cols>
    <col min="1" max="1" width="2.7109375" style="10" customWidth="1"/>
    <col min="2" max="2" width="12.42578125" style="10" customWidth="1"/>
    <col min="3" max="3" width="22.85546875" style="10" customWidth="1"/>
    <col min="4" max="4" width="12.28515625" style="10" customWidth="1"/>
    <col min="5" max="5" width="8.5703125" style="10" customWidth="1"/>
    <col min="6" max="6" width="6.5703125" style="10" customWidth="1"/>
    <col min="7" max="7" width="7.28515625" style="10" customWidth="1"/>
    <col min="8" max="8" width="8.85546875" style="10" customWidth="1"/>
    <col min="9" max="9" width="7" style="10" customWidth="1"/>
    <col min="10" max="10" width="9.7109375" style="10" customWidth="1"/>
    <col min="11" max="16384" width="11.5703125" style="10"/>
  </cols>
  <sheetData>
    <row r="1" spans="2:10" ht="42" customHeight="1" thickBot="1" x14ac:dyDescent="0.25">
      <c r="C1" s="92"/>
      <c r="D1" s="92"/>
      <c r="E1" s="92"/>
      <c r="F1" s="92"/>
      <c r="G1" s="92"/>
      <c r="H1" s="92"/>
      <c r="I1" s="92"/>
      <c r="J1" s="92"/>
    </row>
    <row r="2" spans="2:10" ht="21.75" customHeight="1" thickBot="1" x14ac:dyDescent="0.25">
      <c r="B2" s="95" t="s">
        <v>188</v>
      </c>
      <c r="C2" s="96"/>
      <c r="D2" s="96"/>
      <c r="E2" s="96"/>
      <c r="F2" s="96"/>
      <c r="G2" s="96"/>
      <c r="H2" s="96"/>
      <c r="I2" s="96"/>
      <c r="J2" s="97"/>
    </row>
    <row r="3" spans="2:10" ht="24" customHeight="1" thickBot="1" x14ac:dyDescent="0.25">
      <c r="B3" s="104" t="s">
        <v>203</v>
      </c>
      <c r="C3" s="105"/>
      <c r="D3" s="105"/>
      <c r="E3" s="105"/>
      <c r="F3" s="105"/>
      <c r="G3" s="105"/>
      <c r="H3" s="105"/>
      <c r="I3" s="105"/>
      <c r="J3" s="106"/>
    </row>
    <row r="4" spans="2:10" x14ac:dyDescent="0.2">
      <c r="B4" s="83" t="s">
        <v>52</v>
      </c>
      <c r="C4" s="85" t="s">
        <v>78</v>
      </c>
      <c r="D4" s="87" t="s">
        <v>51</v>
      </c>
      <c r="E4" s="89" t="s">
        <v>33</v>
      </c>
      <c r="F4" s="89"/>
      <c r="G4" s="89"/>
      <c r="H4" s="90" t="s">
        <v>37</v>
      </c>
      <c r="I4" s="90" t="s">
        <v>38</v>
      </c>
      <c r="J4" s="93" t="s">
        <v>39</v>
      </c>
    </row>
    <row r="5" spans="2:10" ht="12" thickBot="1" x14ac:dyDescent="0.25">
      <c r="B5" s="84"/>
      <c r="C5" s="86"/>
      <c r="D5" s="88"/>
      <c r="E5" s="48" t="s">
        <v>34</v>
      </c>
      <c r="F5" s="48" t="s">
        <v>35</v>
      </c>
      <c r="G5" s="48" t="s">
        <v>36</v>
      </c>
      <c r="H5" s="91"/>
      <c r="I5" s="91"/>
      <c r="J5" s="94"/>
    </row>
    <row r="6" spans="2:10" ht="14.45" customHeight="1" x14ac:dyDescent="0.2">
      <c r="B6" s="84"/>
      <c r="C6" s="49" t="s">
        <v>40</v>
      </c>
      <c r="D6" s="50">
        <v>1</v>
      </c>
      <c r="E6" s="11">
        <v>1</v>
      </c>
      <c r="F6" s="11">
        <v>0</v>
      </c>
      <c r="G6" s="11">
        <v>0</v>
      </c>
      <c r="H6" s="11">
        <v>0</v>
      </c>
      <c r="I6" s="11">
        <v>0</v>
      </c>
      <c r="J6" s="31">
        <v>0</v>
      </c>
    </row>
    <row r="7" spans="2:10" x14ac:dyDescent="0.2">
      <c r="B7" s="84"/>
      <c r="C7" s="51" t="s">
        <v>41</v>
      </c>
      <c r="D7" s="19">
        <v>10</v>
      </c>
      <c r="E7" s="12">
        <v>6</v>
      </c>
      <c r="F7" s="12">
        <v>0</v>
      </c>
      <c r="G7" s="12">
        <v>0</v>
      </c>
      <c r="H7" s="12">
        <v>0</v>
      </c>
      <c r="I7" s="12">
        <v>0</v>
      </c>
      <c r="J7" s="32">
        <v>0</v>
      </c>
    </row>
    <row r="8" spans="2:10" x14ac:dyDescent="0.2">
      <c r="B8" s="84"/>
      <c r="C8" s="51" t="s">
        <v>42</v>
      </c>
      <c r="D8" s="19">
        <v>2</v>
      </c>
      <c r="E8" s="12">
        <v>0</v>
      </c>
      <c r="F8" s="12">
        <v>2</v>
      </c>
      <c r="G8" s="12">
        <v>0</v>
      </c>
      <c r="H8" s="12">
        <v>2</v>
      </c>
      <c r="I8" s="12">
        <v>2</v>
      </c>
      <c r="J8" s="32">
        <v>3</v>
      </c>
    </row>
    <row r="9" spans="2:10" x14ac:dyDescent="0.2">
      <c r="B9" s="84"/>
      <c r="C9" s="51" t="s">
        <v>43</v>
      </c>
      <c r="D9" s="19">
        <v>3</v>
      </c>
      <c r="E9" s="12">
        <v>0</v>
      </c>
      <c r="F9" s="12">
        <v>3</v>
      </c>
      <c r="G9" s="12">
        <v>0</v>
      </c>
      <c r="H9" s="12">
        <v>3</v>
      </c>
      <c r="I9" s="12">
        <v>0</v>
      </c>
      <c r="J9" s="32">
        <v>3</v>
      </c>
    </row>
    <row r="10" spans="2:10" x14ac:dyDescent="0.2">
      <c r="B10" s="84"/>
      <c r="C10" s="51" t="s">
        <v>67</v>
      </c>
      <c r="D10" s="19">
        <v>7</v>
      </c>
      <c r="E10" s="12">
        <v>0</v>
      </c>
      <c r="F10" s="12">
        <v>7</v>
      </c>
      <c r="G10" s="12">
        <v>0</v>
      </c>
      <c r="H10" s="12">
        <v>7</v>
      </c>
      <c r="I10" s="12">
        <v>0</v>
      </c>
      <c r="J10" s="32">
        <v>7</v>
      </c>
    </row>
    <row r="11" spans="2:10" x14ac:dyDescent="0.2">
      <c r="B11" s="84"/>
      <c r="C11" s="51" t="s">
        <v>65</v>
      </c>
      <c r="D11" s="19">
        <v>1</v>
      </c>
      <c r="E11" s="12">
        <v>2</v>
      </c>
      <c r="F11" s="12">
        <v>2</v>
      </c>
      <c r="G11" s="12">
        <v>1</v>
      </c>
      <c r="H11" s="12">
        <v>0</v>
      </c>
      <c r="I11" s="12">
        <v>0</v>
      </c>
      <c r="J11" s="32">
        <v>2</v>
      </c>
    </row>
    <row r="12" spans="2:10" x14ac:dyDescent="0.2">
      <c r="B12" s="84"/>
      <c r="C12" s="51" t="s">
        <v>63</v>
      </c>
      <c r="D12" s="19">
        <v>1</v>
      </c>
      <c r="E12" s="12">
        <v>1</v>
      </c>
      <c r="F12" s="12">
        <v>1</v>
      </c>
      <c r="G12" s="12">
        <v>1</v>
      </c>
      <c r="H12" s="12">
        <v>0</v>
      </c>
      <c r="I12" s="12">
        <v>0</v>
      </c>
      <c r="J12" s="32">
        <v>1</v>
      </c>
    </row>
    <row r="13" spans="2:10" x14ac:dyDescent="0.2">
      <c r="B13" s="84"/>
      <c r="C13" s="51" t="s">
        <v>189</v>
      </c>
      <c r="D13" s="19">
        <v>1</v>
      </c>
      <c r="E13" s="12">
        <v>1</v>
      </c>
      <c r="F13" s="12">
        <v>1</v>
      </c>
      <c r="G13" s="12">
        <v>1</v>
      </c>
      <c r="H13" s="12">
        <v>0</v>
      </c>
      <c r="I13" s="12">
        <v>0</v>
      </c>
      <c r="J13" s="32">
        <v>1</v>
      </c>
    </row>
    <row r="14" spans="2:10" x14ac:dyDescent="0.2">
      <c r="B14" s="84"/>
      <c r="C14" s="51" t="s">
        <v>66</v>
      </c>
      <c r="D14" s="19">
        <v>1</v>
      </c>
      <c r="E14" s="12">
        <v>1</v>
      </c>
      <c r="F14" s="12">
        <v>1</v>
      </c>
      <c r="G14" s="12">
        <v>0</v>
      </c>
      <c r="H14" s="12">
        <v>0</v>
      </c>
      <c r="I14" s="12">
        <v>0</v>
      </c>
      <c r="J14" s="32">
        <v>0</v>
      </c>
    </row>
    <row r="15" spans="2:10" x14ac:dyDescent="0.2">
      <c r="B15" s="84"/>
      <c r="C15" s="51" t="s">
        <v>68</v>
      </c>
      <c r="D15" s="19">
        <v>1</v>
      </c>
      <c r="E15" s="12">
        <v>1</v>
      </c>
      <c r="F15" s="12">
        <v>1</v>
      </c>
      <c r="G15" s="12">
        <v>0</v>
      </c>
      <c r="H15" s="12">
        <v>0</v>
      </c>
      <c r="I15" s="12">
        <v>0</v>
      </c>
      <c r="J15" s="32">
        <v>1</v>
      </c>
    </row>
    <row r="16" spans="2:10" x14ac:dyDescent="0.2">
      <c r="B16" s="84"/>
      <c r="C16" s="51" t="s">
        <v>44</v>
      </c>
      <c r="D16" s="19" t="s">
        <v>190</v>
      </c>
      <c r="E16" s="12">
        <v>2</v>
      </c>
      <c r="F16" s="12">
        <v>0</v>
      </c>
      <c r="G16" s="12">
        <v>0</v>
      </c>
      <c r="H16" s="12">
        <v>0</v>
      </c>
      <c r="I16" s="12">
        <v>0</v>
      </c>
      <c r="J16" s="32">
        <v>0</v>
      </c>
    </row>
    <row r="17" spans="2:10" x14ac:dyDescent="0.2">
      <c r="B17" s="84"/>
      <c r="C17" s="51" t="s">
        <v>48</v>
      </c>
      <c r="D17" s="19" t="s">
        <v>191</v>
      </c>
      <c r="E17" s="12">
        <v>4</v>
      </c>
      <c r="F17" s="12">
        <v>0</v>
      </c>
      <c r="G17" s="12">
        <v>1</v>
      </c>
      <c r="H17" s="12">
        <v>0</v>
      </c>
      <c r="I17" s="12">
        <v>0</v>
      </c>
      <c r="J17" s="32">
        <v>1</v>
      </c>
    </row>
    <row r="18" spans="2:10" x14ac:dyDescent="0.2">
      <c r="B18" s="84"/>
      <c r="C18" s="51" t="s">
        <v>45</v>
      </c>
      <c r="D18" s="19">
        <v>8</v>
      </c>
      <c r="E18" s="12">
        <v>8</v>
      </c>
      <c r="F18" s="12">
        <v>8</v>
      </c>
      <c r="G18" s="12">
        <v>0</v>
      </c>
      <c r="H18" s="12">
        <v>0</v>
      </c>
      <c r="I18" s="12">
        <v>0</v>
      </c>
      <c r="J18" s="32">
        <v>4</v>
      </c>
    </row>
    <row r="19" spans="2:10" x14ac:dyDescent="0.2">
      <c r="B19" s="84"/>
      <c r="C19" s="51" t="s">
        <v>59</v>
      </c>
      <c r="D19" s="19">
        <v>3</v>
      </c>
      <c r="E19" s="12">
        <v>3</v>
      </c>
      <c r="F19" s="12">
        <v>3</v>
      </c>
      <c r="G19" s="12">
        <v>1</v>
      </c>
      <c r="H19" s="12">
        <v>0</v>
      </c>
      <c r="I19" s="12">
        <v>0</v>
      </c>
      <c r="J19" s="32">
        <v>3</v>
      </c>
    </row>
    <row r="20" spans="2:10" x14ac:dyDescent="0.2">
      <c r="B20" s="84"/>
      <c r="C20" s="51" t="s">
        <v>60</v>
      </c>
      <c r="D20" s="19">
        <v>1</v>
      </c>
      <c r="E20" s="12">
        <v>1</v>
      </c>
      <c r="F20" s="12">
        <v>0</v>
      </c>
      <c r="G20" s="12">
        <v>0</v>
      </c>
      <c r="H20" s="12">
        <v>0</v>
      </c>
      <c r="I20" s="12">
        <v>0</v>
      </c>
      <c r="J20" s="32">
        <v>0</v>
      </c>
    </row>
    <row r="21" spans="2:10" x14ac:dyDescent="0.2">
      <c r="B21" s="84"/>
      <c r="C21" s="51" t="s">
        <v>47</v>
      </c>
      <c r="D21" s="19">
        <v>1</v>
      </c>
      <c r="E21" s="12">
        <v>1</v>
      </c>
      <c r="F21" s="12">
        <v>1</v>
      </c>
      <c r="G21" s="12">
        <v>0</v>
      </c>
      <c r="H21" s="12">
        <v>0</v>
      </c>
      <c r="I21" s="12">
        <v>0</v>
      </c>
      <c r="J21" s="32">
        <v>1</v>
      </c>
    </row>
    <row r="22" spans="2:10" x14ac:dyDescent="0.2">
      <c r="B22" s="84"/>
      <c r="C22" s="51" t="s">
        <v>61</v>
      </c>
      <c r="D22" s="19">
        <v>27</v>
      </c>
      <c r="E22" s="12">
        <v>27</v>
      </c>
      <c r="F22" s="12">
        <v>27</v>
      </c>
      <c r="G22" s="12">
        <v>0</v>
      </c>
      <c r="H22" s="12">
        <v>27</v>
      </c>
      <c r="I22" s="12">
        <v>0</v>
      </c>
      <c r="J22" s="32">
        <v>27</v>
      </c>
    </row>
    <row r="23" spans="2:10" x14ac:dyDescent="0.2">
      <c r="B23" s="84"/>
      <c r="C23" s="51" t="s">
        <v>63</v>
      </c>
      <c r="D23" s="19">
        <v>2</v>
      </c>
      <c r="E23" s="12">
        <v>2</v>
      </c>
      <c r="F23" s="12">
        <v>2</v>
      </c>
      <c r="G23" s="12">
        <v>1</v>
      </c>
      <c r="H23" s="12">
        <v>0</v>
      </c>
      <c r="I23" s="12">
        <v>0</v>
      </c>
      <c r="J23" s="32">
        <v>2</v>
      </c>
    </row>
    <row r="24" spans="2:10" x14ac:dyDescent="0.2">
      <c r="B24" s="84"/>
      <c r="C24" s="51" t="s">
        <v>62</v>
      </c>
      <c r="D24" s="19" t="s">
        <v>192</v>
      </c>
      <c r="E24" s="12">
        <v>2</v>
      </c>
      <c r="F24" s="12">
        <v>6</v>
      </c>
      <c r="G24" s="12">
        <v>2</v>
      </c>
      <c r="H24" s="12">
        <v>0</v>
      </c>
      <c r="I24" s="12">
        <v>0</v>
      </c>
      <c r="J24" s="32">
        <v>1</v>
      </c>
    </row>
    <row r="25" spans="2:10" x14ac:dyDescent="0.2">
      <c r="B25" s="84"/>
      <c r="C25" s="51" t="s">
        <v>63</v>
      </c>
      <c r="D25" s="19">
        <v>1</v>
      </c>
      <c r="E25" s="12">
        <v>1</v>
      </c>
      <c r="F25" s="12">
        <v>1</v>
      </c>
      <c r="G25" s="12">
        <v>1</v>
      </c>
      <c r="H25" s="12">
        <v>0</v>
      </c>
      <c r="I25" s="12">
        <v>0</v>
      </c>
      <c r="J25" s="32">
        <v>2</v>
      </c>
    </row>
    <row r="26" spans="2:10" x14ac:dyDescent="0.2">
      <c r="B26" s="84"/>
      <c r="C26" s="51" t="s">
        <v>64</v>
      </c>
      <c r="D26" s="19" t="s">
        <v>193</v>
      </c>
      <c r="E26" s="12">
        <v>1</v>
      </c>
      <c r="F26" s="12">
        <v>0</v>
      </c>
      <c r="G26" s="12">
        <v>0</v>
      </c>
      <c r="H26" s="12">
        <v>0</v>
      </c>
      <c r="I26" s="12">
        <v>0</v>
      </c>
      <c r="J26" s="32">
        <v>1</v>
      </c>
    </row>
    <row r="27" spans="2:10" x14ac:dyDescent="0.2">
      <c r="B27" s="84"/>
      <c r="C27" s="51" t="s">
        <v>69</v>
      </c>
      <c r="D27" s="19">
        <v>1</v>
      </c>
      <c r="E27" s="12">
        <v>1</v>
      </c>
      <c r="F27" s="12">
        <v>0</v>
      </c>
      <c r="G27" s="12">
        <v>0</v>
      </c>
      <c r="H27" s="12">
        <v>0</v>
      </c>
      <c r="I27" s="12">
        <v>0</v>
      </c>
      <c r="J27" s="32">
        <v>0</v>
      </c>
    </row>
    <row r="28" spans="2:10" x14ac:dyDescent="0.2">
      <c r="B28" s="84"/>
      <c r="C28" s="51" t="s">
        <v>70</v>
      </c>
      <c r="D28" s="19">
        <v>3</v>
      </c>
      <c r="E28" s="12">
        <v>3</v>
      </c>
      <c r="F28" s="12">
        <v>0</v>
      </c>
      <c r="G28" s="12">
        <v>0</v>
      </c>
      <c r="H28" s="12">
        <v>0</v>
      </c>
      <c r="I28" s="12">
        <v>0</v>
      </c>
      <c r="J28" s="32">
        <v>0</v>
      </c>
    </row>
    <row r="29" spans="2:10" x14ac:dyDescent="0.2">
      <c r="B29" s="84"/>
      <c r="C29" s="51" t="s">
        <v>71</v>
      </c>
      <c r="D29" s="19">
        <v>1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32">
        <v>0</v>
      </c>
    </row>
    <row r="30" spans="2:10" x14ac:dyDescent="0.2">
      <c r="B30" s="84"/>
      <c r="C30" s="51" t="s">
        <v>72</v>
      </c>
      <c r="D30" s="19">
        <v>1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32">
        <v>0</v>
      </c>
    </row>
    <row r="31" spans="2:10" x14ac:dyDescent="0.2">
      <c r="B31" s="84"/>
      <c r="C31" s="51" t="s">
        <v>73</v>
      </c>
      <c r="D31" s="19">
        <v>1</v>
      </c>
      <c r="E31" s="12">
        <v>1</v>
      </c>
      <c r="F31" s="12">
        <v>0</v>
      </c>
      <c r="G31" s="12">
        <v>0</v>
      </c>
      <c r="H31" s="12">
        <v>0</v>
      </c>
      <c r="I31" s="12">
        <v>0</v>
      </c>
      <c r="J31" s="32">
        <v>1</v>
      </c>
    </row>
    <row r="32" spans="2:10" x14ac:dyDescent="0.2">
      <c r="B32" s="84"/>
      <c r="C32" s="51" t="s">
        <v>74</v>
      </c>
      <c r="D32" s="19">
        <v>1</v>
      </c>
      <c r="E32" s="12">
        <v>1</v>
      </c>
      <c r="F32" s="12">
        <v>0</v>
      </c>
      <c r="G32" s="12">
        <v>1</v>
      </c>
      <c r="H32" s="12">
        <v>0</v>
      </c>
      <c r="I32" s="12">
        <v>0</v>
      </c>
      <c r="J32" s="32">
        <v>1</v>
      </c>
    </row>
    <row r="33" spans="2:10" x14ac:dyDescent="0.2">
      <c r="B33" s="84"/>
      <c r="C33" s="51" t="s">
        <v>75</v>
      </c>
      <c r="D33" s="19" t="s">
        <v>194</v>
      </c>
      <c r="E33" s="12">
        <v>7</v>
      </c>
      <c r="F33" s="12">
        <v>7</v>
      </c>
      <c r="G33" s="12">
        <v>4</v>
      </c>
      <c r="H33" s="12">
        <v>0</v>
      </c>
      <c r="I33" s="12">
        <v>0</v>
      </c>
      <c r="J33" s="32">
        <v>5</v>
      </c>
    </row>
    <row r="34" spans="2:10" x14ac:dyDescent="0.2">
      <c r="B34" s="84"/>
      <c r="C34" s="51" t="s">
        <v>76</v>
      </c>
      <c r="D34" s="19" t="s">
        <v>195</v>
      </c>
      <c r="E34" s="12">
        <v>3</v>
      </c>
      <c r="F34" s="12">
        <v>3</v>
      </c>
      <c r="G34" s="12">
        <v>0</v>
      </c>
      <c r="H34" s="12">
        <v>0</v>
      </c>
      <c r="I34" s="12">
        <v>0</v>
      </c>
      <c r="J34" s="32">
        <v>1</v>
      </c>
    </row>
    <row r="35" spans="2:10" x14ac:dyDescent="0.2">
      <c r="B35" s="84"/>
      <c r="C35" s="51" t="s">
        <v>49</v>
      </c>
      <c r="D35" s="19">
        <v>9</v>
      </c>
      <c r="E35" s="12">
        <v>9</v>
      </c>
      <c r="F35" s="12">
        <v>0</v>
      </c>
      <c r="G35" s="12">
        <v>0</v>
      </c>
      <c r="H35" s="12">
        <v>0</v>
      </c>
      <c r="I35" s="12">
        <v>0</v>
      </c>
      <c r="J35" s="32">
        <v>0</v>
      </c>
    </row>
    <row r="36" spans="2:10" x14ac:dyDescent="0.2">
      <c r="B36" s="84"/>
      <c r="C36" s="51" t="s">
        <v>79</v>
      </c>
      <c r="D36" s="19">
        <v>4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32">
        <v>0</v>
      </c>
    </row>
    <row r="37" spans="2:10" x14ac:dyDescent="0.2">
      <c r="B37" s="84"/>
      <c r="C37" s="51" t="s">
        <v>84</v>
      </c>
      <c r="D37" s="19">
        <v>1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32">
        <v>0</v>
      </c>
    </row>
    <row r="38" spans="2:10" ht="12" thickBot="1" x14ac:dyDescent="0.25">
      <c r="B38" s="98"/>
      <c r="C38" s="51" t="s">
        <v>77</v>
      </c>
      <c r="D38" s="19">
        <v>2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32">
        <v>0</v>
      </c>
    </row>
    <row r="39" spans="2:10" ht="12" thickBot="1" x14ac:dyDescent="0.25">
      <c r="B39" s="33"/>
      <c r="C39" s="34"/>
      <c r="D39" s="34"/>
      <c r="E39" s="14">
        <f t="shared" ref="E39:J39" si="0">SUM(E6:E38)</f>
        <v>90</v>
      </c>
      <c r="F39" s="15">
        <f t="shared" si="0"/>
        <v>76</v>
      </c>
      <c r="G39" s="15">
        <f t="shared" si="0"/>
        <v>14</v>
      </c>
      <c r="H39" s="16">
        <f t="shared" si="0"/>
        <v>39</v>
      </c>
      <c r="I39" s="15">
        <f t="shared" si="0"/>
        <v>2</v>
      </c>
      <c r="J39" s="17">
        <f t="shared" si="0"/>
        <v>68</v>
      </c>
    </row>
    <row r="40" spans="2:10" x14ac:dyDescent="0.2">
      <c r="C40" s="13"/>
      <c r="D40" s="13"/>
      <c r="E40" s="18"/>
      <c r="F40" s="18"/>
      <c r="G40" s="18"/>
      <c r="H40" s="18"/>
      <c r="I40" s="18"/>
      <c r="J40" s="18"/>
    </row>
    <row r="41" spans="2:10" x14ac:dyDescent="0.2">
      <c r="C41" s="13"/>
      <c r="D41" s="13"/>
      <c r="E41" s="18"/>
      <c r="F41" s="18"/>
      <c r="G41" s="18"/>
      <c r="H41" s="18"/>
      <c r="I41" s="18"/>
      <c r="J41" s="18"/>
    </row>
    <row r="42" spans="2:10" ht="16.899999999999999" customHeight="1" x14ac:dyDescent="0.2">
      <c r="C42" s="13"/>
      <c r="D42" s="13"/>
      <c r="E42" s="18"/>
      <c r="F42" s="18"/>
      <c r="G42" s="18"/>
      <c r="H42" s="18"/>
      <c r="I42" s="18"/>
      <c r="J42" s="18"/>
    </row>
    <row r="43" spans="2:10" ht="22.5" customHeight="1" thickBot="1" x14ac:dyDescent="0.25">
      <c r="B43" s="107" t="s">
        <v>206</v>
      </c>
      <c r="C43" s="107"/>
      <c r="D43" s="107"/>
      <c r="E43" s="107"/>
      <c r="F43" s="107"/>
      <c r="G43" s="107"/>
      <c r="H43" s="107"/>
      <c r="I43" s="107"/>
      <c r="J43" s="107"/>
    </row>
    <row r="44" spans="2:10" x14ac:dyDescent="0.2">
      <c r="B44" s="83" t="s">
        <v>80</v>
      </c>
      <c r="C44" s="85" t="s">
        <v>78</v>
      </c>
      <c r="D44" s="87" t="s">
        <v>51</v>
      </c>
      <c r="E44" s="89" t="s">
        <v>33</v>
      </c>
      <c r="F44" s="89"/>
      <c r="G44" s="89"/>
      <c r="H44" s="90" t="s">
        <v>37</v>
      </c>
      <c r="I44" s="90" t="s">
        <v>38</v>
      </c>
      <c r="J44" s="93" t="s">
        <v>39</v>
      </c>
    </row>
    <row r="45" spans="2:10" ht="12" thickBot="1" x14ac:dyDescent="0.25">
      <c r="B45" s="84"/>
      <c r="C45" s="86"/>
      <c r="D45" s="88"/>
      <c r="E45" s="48" t="s">
        <v>34</v>
      </c>
      <c r="F45" s="48" t="s">
        <v>35</v>
      </c>
      <c r="G45" s="48" t="s">
        <v>36</v>
      </c>
      <c r="H45" s="91"/>
      <c r="I45" s="91"/>
      <c r="J45" s="94"/>
    </row>
    <row r="46" spans="2:10" x14ac:dyDescent="0.2">
      <c r="B46" s="84"/>
      <c r="C46" s="51" t="s">
        <v>44</v>
      </c>
      <c r="D46" s="19" t="s">
        <v>196</v>
      </c>
      <c r="E46" s="12">
        <v>6</v>
      </c>
      <c r="F46" s="12">
        <v>0</v>
      </c>
      <c r="G46" s="12">
        <v>0</v>
      </c>
      <c r="H46" s="12">
        <v>0</v>
      </c>
      <c r="I46" s="12">
        <v>0</v>
      </c>
      <c r="J46" s="32">
        <v>0</v>
      </c>
    </row>
    <row r="47" spans="2:10" x14ac:dyDescent="0.2">
      <c r="B47" s="84"/>
      <c r="C47" s="51" t="s">
        <v>41</v>
      </c>
      <c r="D47" s="19">
        <v>12</v>
      </c>
      <c r="E47" s="12">
        <v>12</v>
      </c>
      <c r="F47" s="12">
        <v>0</v>
      </c>
      <c r="G47" s="12">
        <v>0</v>
      </c>
      <c r="H47" s="12">
        <v>0</v>
      </c>
      <c r="I47" s="12">
        <v>0</v>
      </c>
      <c r="J47" s="32">
        <v>0</v>
      </c>
    </row>
    <row r="48" spans="2:10" x14ac:dyDescent="0.2">
      <c r="B48" s="84"/>
      <c r="C48" s="51" t="s">
        <v>42</v>
      </c>
      <c r="D48" s="19">
        <v>3</v>
      </c>
      <c r="E48" s="12">
        <v>0</v>
      </c>
      <c r="F48" s="12">
        <v>6</v>
      </c>
      <c r="G48" s="12">
        <v>0</v>
      </c>
      <c r="H48" s="12">
        <v>3</v>
      </c>
      <c r="I48" s="12">
        <v>6</v>
      </c>
      <c r="J48" s="32">
        <v>5</v>
      </c>
    </row>
    <row r="49" spans="2:10" x14ac:dyDescent="0.2">
      <c r="B49" s="84"/>
      <c r="C49" s="51" t="s">
        <v>43</v>
      </c>
      <c r="D49" s="19">
        <v>6</v>
      </c>
      <c r="E49" s="12">
        <v>0</v>
      </c>
      <c r="F49" s="12">
        <v>9</v>
      </c>
      <c r="G49" s="12">
        <v>0</v>
      </c>
      <c r="H49" s="12">
        <v>6</v>
      </c>
      <c r="I49" s="12">
        <v>0</v>
      </c>
      <c r="J49" s="32">
        <v>9</v>
      </c>
    </row>
    <row r="50" spans="2:10" x14ac:dyDescent="0.2">
      <c r="B50" s="84"/>
      <c r="C50" s="51" t="s">
        <v>67</v>
      </c>
      <c r="D50" s="19">
        <v>6</v>
      </c>
      <c r="E50" s="12">
        <v>0</v>
      </c>
      <c r="F50" s="12">
        <v>6</v>
      </c>
      <c r="G50" s="12">
        <v>0</v>
      </c>
      <c r="H50" s="12">
        <v>6</v>
      </c>
      <c r="I50" s="12">
        <v>1</v>
      </c>
      <c r="J50" s="32">
        <v>6</v>
      </c>
    </row>
    <row r="51" spans="2:10" x14ac:dyDescent="0.2">
      <c r="B51" s="84"/>
      <c r="C51" s="51" t="s">
        <v>48</v>
      </c>
      <c r="D51" s="19" t="s">
        <v>197</v>
      </c>
      <c r="E51" s="12">
        <v>4</v>
      </c>
      <c r="F51" s="12">
        <v>1</v>
      </c>
      <c r="G51" s="12">
        <v>1</v>
      </c>
      <c r="H51" s="12">
        <v>0</v>
      </c>
      <c r="I51" s="12">
        <v>0</v>
      </c>
      <c r="J51" s="32">
        <v>1</v>
      </c>
    </row>
    <row r="52" spans="2:10" x14ac:dyDescent="0.2">
      <c r="B52" s="84"/>
      <c r="C52" s="51" t="s">
        <v>46</v>
      </c>
      <c r="D52" s="19">
        <v>1</v>
      </c>
      <c r="E52" s="12">
        <v>2</v>
      </c>
      <c r="F52" s="12">
        <v>2</v>
      </c>
      <c r="G52" s="12">
        <v>1</v>
      </c>
      <c r="H52" s="12">
        <v>0</v>
      </c>
      <c r="I52" s="12">
        <v>0</v>
      </c>
      <c r="J52" s="32">
        <v>0</v>
      </c>
    </row>
    <row r="53" spans="2:10" x14ac:dyDescent="0.2">
      <c r="B53" s="84"/>
      <c r="C53" s="51" t="s">
        <v>81</v>
      </c>
      <c r="D53" s="19">
        <v>1</v>
      </c>
      <c r="E53" s="12">
        <v>1</v>
      </c>
      <c r="F53" s="12">
        <v>1</v>
      </c>
      <c r="G53" s="12">
        <v>0</v>
      </c>
      <c r="H53" s="12">
        <v>0</v>
      </c>
      <c r="I53" s="12">
        <v>0</v>
      </c>
      <c r="J53" s="32">
        <v>1</v>
      </c>
    </row>
    <row r="54" spans="2:10" x14ac:dyDescent="0.2">
      <c r="B54" s="84"/>
      <c r="C54" s="51" t="s">
        <v>83</v>
      </c>
      <c r="D54" s="19">
        <v>1</v>
      </c>
      <c r="E54" s="12">
        <v>0</v>
      </c>
      <c r="F54" s="12">
        <v>0</v>
      </c>
      <c r="G54" s="12">
        <v>0</v>
      </c>
      <c r="H54" s="12">
        <v>0</v>
      </c>
      <c r="I54" s="12">
        <v>0</v>
      </c>
      <c r="J54" s="32">
        <v>0</v>
      </c>
    </row>
    <row r="55" spans="2:10" x14ac:dyDescent="0.2">
      <c r="B55" s="84"/>
      <c r="C55" s="51" t="s">
        <v>82</v>
      </c>
      <c r="D55" s="19">
        <v>1</v>
      </c>
      <c r="E55" s="12">
        <v>0</v>
      </c>
      <c r="F55" s="12">
        <v>0</v>
      </c>
      <c r="G55" s="12">
        <v>0</v>
      </c>
      <c r="H55" s="12">
        <v>0</v>
      </c>
      <c r="I55" s="12">
        <v>0</v>
      </c>
      <c r="J55" s="32">
        <v>0</v>
      </c>
    </row>
    <row r="56" spans="2:10" x14ac:dyDescent="0.2">
      <c r="B56" s="84"/>
      <c r="C56" s="51" t="s">
        <v>85</v>
      </c>
      <c r="D56" s="19" t="s">
        <v>198</v>
      </c>
      <c r="E56" s="12">
        <v>8</v>
      </c>
      <c r="F56" s="12">
        <v>8</v>
      </c>
      <c r="G56" s="12">
        <v>4</v>
      </c>
      <c r="H56" s="12">
        <v>0</v>
      </c>
      <c r="I56" s="12">
        <v>0</v>
      </c>
      <c r="J56" s="32">
        <v>2</v>
      </c>
    </row>
    <row r="57" spans="2:10" x14ac:dyDescent="0.2">
      <c r="B57" s="84"/>
      <c r="C57" s="51" t="s">
        <v>94</v>
      </c>
      <c r="D57" s="19">
        <v>1</v>
      </c>
      <c r="E57" s="12">
        <v>2</v>
      </c>
      <c r="F57" s="12">
        <v>1</v>
      </c>
      <c r="G57" s="12">
        <v>1</v>
      </c>
      <c r="H57" s="12">
        <v>0</v>
      </c>
      <c r="I57" s="12">
        <v>0</v>
      </c>
      <c r="J57" s="32">
        <v>1</v>
      </c>
    </row>
    <row r="58" spans="2:10" x14ac:dyDescent="0.2">
      <c r="B58" s="84"/>
      <c r="C58" s="51" t="s">
        <v>86</v>
      </c>
      <c r="D58" s="19">
        <v>1</v>
      </c>
      <c r="E58" s="12">
        <v>1</v>
      </c>
      <c r="F58" s="12">
        <v>0</v>
      </c>
      <c r="G58" s="12">
        <v>0</v>
      </c>
      <c r="H58" s="12">
        <v>0</v>
      </c>
      <c r="I58" s="12">
        <v>0</v>
      </c>
      <c r="J58" s="32">
        <v>0</v>
      </c>
    </row>
    <row r="59" spans="2:10" x14ac:dyDescent="0.2">
      <c r="B59" s="84"/>
      <c r="C59" s="51" t="s">
        <v>89</v>
      </c>
      <c r="D59" s="19">
        <v>1</v>
      </c>
      <c r="E59" s="12">
        <v>1</v>
      </c>
      <c r="F59" s="12">
        <v>0</v>
      </c>
      <c r="G59" s="12">
        <v>0</v>
      </c>
      <c r="H59" s="12">
        <v>0</v>
      </c>
      <c r="I59" s="12">
        <v>0</v>
      </c>
      <c r="J59" s="32">
        <v>0</v>
      </c>
    </row>
    <row r="60" spans="2:10" x14ac:dyDescent="0.2">
      <c r="B60" s="84"/>
      <c r="C60" s="51" t="s">
        <v>87</v>
      </c>
      <c r="D60" s="19">
        <v>1</v>
      </c>
      <c r="E60" s="12">
        <v>1</v>
      </c>
      <c r="F60" s="12">
        <v>1</v>
      </c>
      <c r="G60" s="12">
        <v>0</v>
      </c>
      <c r="H60" s="12">
        <v>0</v>
      </c>
      <c r="I60" s="12">
        <v>0</v>
      </c>
      <c r="J60" s="32">
        <v>2</v>
      </c>
    </row>
    <row r="61" spans="2:10" x14ac:dyDescent="0.2">
      <c r="B61" s="84"/>
      <c r="C61" s="51" t="s">
        <v>90</v>
      </c>
      <c r="D61" s="19">
        <v>1</v>
      </c>
      <c r="E61" s="12">
        <v>1</v>
      </c>
      <c r="F61" s="12">
        <v>1</v>
      </c>
      <c r="G61" s="12">
        <v>0</v>
      </c>
      <c r="H61" s="12">
        <v>0</v>
      </c>
      <c r="I61" s="12">
        <v>0</v>
      </c>
      <c r="J61" s="32">
        <v>1</v>
      </c>
    </row>
    <row r="62" spans="2:10" x14ac:dyDescent="0.2">
      <c r="B62" s="84"/>
      <c r="C62" s="51" t="s">
        <v>88</v>
      </c>
      <c r="D62" s="19">
        <v>2</v>
      </c>
      <c r="E62" s="12">
        <v>2</v>
      </c>
      <c r="F62" s="12">
        <v>2</v>
      </c>
      <c r="G62" s="12">
        <v>0</v>
      </c>
      <c r="H62" s="12">
        <v>2</v>
      </c>
      <c r="I62" s="12">
        <v>0</v>
      </c>
      <c r="J62" s="32">
        <v>2</v>
      </c>
    </row>
    <row r="63" spans="2:10" x14ac:dyDescent="0.2">
      <c r="B63" s="84"/>
      <c r="C63" s="51" t="s">
        <v>91</v>
      </c>
      <c r="D63" s="19">
        <v>1</v>
      </c>
      <c r="E63" s="12">
        <v>1</v>
      </c>
      <c r="F63" s="12">
        <v>0</v>
      </c>
      <c r="G63" s="12">
        <v>0</v>
      </c>
      <c r="H63" s="12">
        <v>0</v>
      </c>
      <c r="I63" s="12">
        <v>0</v>
      </c>
      <c r="J63" s="32">
        <v>0</v>
      </c>
    </row>
    <row r="64" spans="2:10" x14ac:dyDescent="0.2">
      <c r="B64" s="84"/>
      <c r="C64" s="51" t="s">
        <v>92</v>
      </c>
      <c r="D64" s="19">
        <v>1</v>
      </c>
      <c r="E64" s="12">
        <v>1</v>
      </c>
      <c r="F64" s="12">
        <v>0</v>
      </c>
      <c r="G64" s="12">
        <v>0</v>
      </c>
      <c r="H64" s="12">
        <v>0</v>
      </c>
      <c r="I64" s="12">
        <v>0</v>
      </c>
      <c r="J64" s="32">
        <v>0</v>
      </c>
    </row>
    <row r="65" spans="2:10" x14ac:dyDescent="0.2">
      <c r="B65" s="84"/>
      <c r="C65" s="51" t="s">
        <v>45</v>
      </c>
      <c r="D65" s="19">
        <v>11</v>
      </c>
      <c r="E65" s="12">
        <v>11</v>
      </c>
      <c r="F65" s="12">
        <v>11</v>
      </c>
      <c r="G65" s="12">
        <v>0</v>
      </c>
      <c r="H65" s="12">
        <v>0</v>
      </c>
      <c r="I65" s="12">
        <v>0</v>
      </c>
      <c r="J65" s="32">
        <v>11</v>
      </c>
    </row>
    <row r="66" spans="2:10" x14ac:dyDescent="0.2">
      <c r="B66" s="84"/>
      <c r="C66" s="51" t="s">
        <v>93</v>
      </c>
      <c r="D66" s="19">
        <v>21</v>
      </c>
      <c r="E66" s="12">
        <v>21</v>
      </c>
      <c r="F66" s="12">
        <v>21</v>
      </c>
      <c r="G66" s="12">
        <v>0</v>
      </c>
      <c r="H66" s="12">
        <v>21</v>
      </c>
      <c r="I66" s="12">
        <v>0</v>
      </c>
      <c r="J66" s="32">
        <v>21</v>
      </c>
    </row>
    <row r="67" spans="2:10" x14ac:dyDescent="0.2">
      <c r="B67" s="84"/>
      <c r="C67" s="51" t="s">
        <v>63</v>
      </c>
      <c r="D67" s="19">
        <v>2</v>
      </c>
      <c r="E67" s="12">
        <v>2</v>
      </c>
      <c r="F67" s="12">
        <v>2</v>
      </c>
      <c r="G67" s="12">
        <v>0</v>
      </c>
      <c r="H67" s="12">
        <v>0</v>
      </c>
      <c r="I67" s="12">
        <v>0</v>
      </c>
      <c r="J67" s="32">
        <v>4</v>
      </c>
    </row>
    <row r="68" spans="2:10" x14ac:dyDescent="0.2">
      <c r="B68" s="84"/>
      <c r="C68" s="51" t="s">
        <v>86</v>
      </c>
      <c r="D68" s="19">
        <v>2</v>
      </c>
      <c r="E68" s="12">
        <v>2</v>
      </c>
      <c r="F68" s="12">
        <v>0</v>
      </c>
      <c r="G68" s="12">
        <v>0</v>
      </c>
      <c r="H68" s="12">
        <v>0</v>
      </c>
      <c r="I68" s="12">
        <v>0</v>
      </c>
      <c r="J68" s="32">
        <v>2</v>
      </c>
    </row>
    <row r="69" spans="2:10" x14ac:dyDescent="0.2">
      <c r="B69" s="84"/>
      <c r="C69" s="51" t="s">
        <v>95</v>
      </c>
      <c r="D69" s="19">
        <v>1</v>
      </c>
      <c r="E69" s="12">
        <v>1</v>
      </c>
      <c r="F69" s="12">
        <v>0</v>
      </c>
      <c r="G69" s="12">
        <v>0</v>
      </c>
      <c r="H69" s="12">
        <v>0</v>
      </c>
      <c r="I69" s="12">
        <v>0</v>
      </c>
      <c r="J69" s="32">
        <v>1</v>
      </c>
    </row>
    <row r="70" spans="2:10" x14ac:dyDescent="0.2">
      <c r="B70" s="84"/>
      <c r="C70" s="51" t="s">
        <v>96</v>
      </c>
      <c r="D70" s="19">
        <v>2</v>
      </c>
      <c r="E70" s="12">
        <v>0</v>
      </c>
      <c r="F70" s="12">
        <v>0</v>
      </c>
      <c r="G70" s="12">
        <v>0</v>
      </c>
      <c r="H70" s="12">
        <v>0</v>
      </c>
      <c r="I70" s="12">
        <v>0</v>
      </c>
      <c r="J70" s="32">
        <v>0</v>
      </c>
    </row>
    <row r="71" spans="2:10" x14ac:dyDescent="0.2">
      <c r="B71" s="84"/>
      <c r="C71" s="51" t="s">
        <v>97</v>
      </c>
      <c r="D71" s="19">
        <v>2</v>
      </c>
      <c r="E71" s="12">
        <v>0</v>
      </c>
      <c r="F71" s="12">
        <v>0</v>
      </c>
      <c r="G71" s="12">
        <v>0</v>
      </c>
      <c r="H71" s="12">
        <v>0</v>
      </c>
      <c r="I71" s="12">
        <v>0</v>
      </c>
      <c r="J71" s="32">
        <v>0</v>
      </c>
    </row>
    <row r="72" spans="2:10" x14ac:dyDescent="0.2">
      <c r="B72" s="84"/>
      <c r="C72" s="51" t="s">
        <v>49</v>
      </c>
      <c r="D72" s="19">
        <v>14</v>
      </c>
      <c r="E72" s="12">
        <v>14</v>
      </c>
      <c r="F72" s="12">
        <v>0</v>
      </c>
      <c r="G72" s="12">
        <v>0</v>
      </c>
      <c r="H72" s="12">
        <v>0</v>
      </c>
      <c r="I72" s="12">
        <v>0</v>
      </c>
      <c r="J72" s="32">
        <v>0</v>
      </c>
    </row>
    <row r="73" spans="2:10" x14ac:dyDescent="0.2">
      <c r="B73" s="84"/>
      <c r="C73" s="51" t="s">
        <v>99</v>
      </c>
      <c r="D73" s="19">
        <v>2</v>
      </c>
      <c r="E73" s="12">
        <v>2</v>
      </c>
      <c r="F73" s="12">
        <v>0</v>
      </c>
      <c r="G73" s="12">
        <v>0</v>
      </c>
      <c r="H73" s="12">
        <v>0</v>
      </c>
      <c r="I73" s="12">
        <v>0</v>
      </c>
      <c r="J73" s="32">
        <v>0</v>
      </c>
    </row>
    <row r="74" spans="2:10" x14ac:dyDescent="0.2">
      <c r="B74" s="84"/>
      <c r="C74" s="51" t="s">
        <v>70</v>
      </c>
      <c r="D74" s="19">
        <v>2</v>
      </c>
      <c r="E74" s="12">
        <v>2</v>
      </c>
      <c r="F74" s="12">
        <v>0</v>
      </c>
      <c r="G74" s="12">
        <v>0</v>
      </c>
      <c r="H74" s="12">
        <v>0</v>
      </c>
      <c r="I74" s="12">
        <v>0</v>
      </c>
      <c r="J74" s="32">
        <v>0</v>
      </c>
    </row>
    <row r="75" spans="2:10" x14ac:dyDescent="0.2">
      <c r="B75" s="84"/>
      <c r="C75" s="51" t="s">
        <v>79</v>
      </c>
      <c r="D75" s="19">
        <v>4</v>
      </c>
      <c r="E75" s="12">
        <v>4</v>
      </c>
      <c r="F75" s="12">
        <v>0</v>
      </c>
      <c r="G75" s="12">
        <v>0</v>
      </c>
      <c r="H75" s="12">
        <v>0</v>
      </c>
      <c r="I75" s="12">
        <v>0</v>
      </c>
      <c r="J75" s="32">
        <v>0</v>
      </c>
    </row>
    <row r="76" spans="2:10" x14ac:dyDescent="0.2">
      <c r="B76" s="84"/>
      <c r="C76" s="51" t="s">
        <v>98</v>
      </c>
      <c r="D76" s="19">
        <v>2</v>
      </c>
      <c r="E76" s="12">
        <v>6</v>
      </c>
      <c r="F76" s="12">
        <v>4</v>
      </c>
      <c r="G76" s="12">
        <v>0</v>
      </c>
      <c r="H76" s="12">
        <v>4</v>
      </c>
      <c r="I76" s="12">
        <v>0</v>
      </c>
      <c r="J76" s="32">
        <v>4</v>
      </c>
    </row>
    <row r="77" spans="2:10" x14ac:dyDescent="0.2">
      <c r="B77" s="84"/>
      <c r="C77" s="51" t="s">
        <v>100</v>
      </c>
      <c r="D77" s="19">
        <v>1</v>
      </c>
      <c r="E77" s="12">
        <v>1</v>
      </c>
      <c r="F77" s="12">
        <v>0</v>
      </c>
      <c r="G77" s="12">
        <v>0</v>
      </c>
      <c r="H77" s="12">
        <v>0</v>
      </c>
      <c r="I77" s="12">
        <v>0</v>
      </c>
      <c r="J77" s="32">
        <v>0</v>
      </c>
    </row>
    <row r="78" spans="2:10" x14ac:dyDescent="0.2">
      <c r="B78" s="84"/>
      <c r="C78" s="51" t="s">
        <v>101</v>
      </c>
      <c r="D78" s="19">
        <v>1</v>
      </c>
      <c r="E78" s="12">
        <v>1</v>
      </c>
      <c r="F78" s="12">
        <v>1</v>
      </c>
      <c r="G78" s="12">
        <v>0</v>
      </c>
      <c r="H78" s="12">
        <v>0</v>
      </c>
      <c r="I78" s="12">
        <v>0</v>
      </c>
      <c r="J78" s="32">
        <v>0</v>
      </c>
    </row>
    <row r="79" spans="2:10" x14ac:dyDescent="0.2">
      <c r="B79" s="84"/>
      <c r="C79" s="51" t="s">
        <v>102</v>
      </c>
      <c r="D79" s="19">
        <v>1</v>
      </c>
      <c r="E79" s="12">
        <v>2</v>
      </c>
      <c r="F79" s="12">
        <v>0</v>
      </c>
      <c r="G79" s="12">
        <v>0</v>
      </c>
      <c r="H79" s="12">
        <v>0</v>
      </c>
      <c r="I79" s="12">
        <v>0</v>
      </c>
      <c r="J79" s="32">
        <v>0</v>
      </c>
    </row>
    <row r="80" spans="2:10" ht="12" thickBot="1" x14ac:dyDescent="0.25">
      <c r="B80" s="84"/>
      <c r="C80" s="52" t="s">
        <v>103</v>
      </c>
      <c r="D80" s="53">
        <v>1</v>
      </c>
      <c r="E80" s="54">
        <v>0</v>
      </c>
      <c r="F80" s="54">
        <v>0</v>
      </c>
      <c r="G80" s="54">
        <v>0</v>
      </c>
      <c r="H80" s="54">
        <v>0</v>
      </c>
      <c r="I80" s="54">
        <v>0</v>
      </c>
      <c r="J80" s="55">
        <v>0</v>
      </c>
    </row>
    <row r="81" spans="2:10" ht="12" thickBot="1" x14ac:dyDescent="0.25">
      <c r="B81" s="56"/>
      <c r="C81" s="57"/>
      <c r="D81" s="57"/>
      <c r="E81" s="14">
        <f t="shared" ref="E81:J81" si="1">SUM(E46:E80)</f>
        <v>112</v>
      </c>
      <c r="F81" s="15">
        <f t="shared" si="1"/>
        <v>77</v>
      </c>
      <c r="G81" s="15">
        <f t="shared" si="1"/>
        <v>7</v>
      </c>
      <c r="H81" s="16">
        <f t="shared" si="1"/>
        <v>42</v>
      </c>
      <c r="I81" s="15">
        <f t="shared" si="1"/>
        <v>7</v>
      </c>
      <c r="J81" s="17">
        <f t="shared" si="1"/>
        <v>73</v>
      </c>
    </row>
    <row r="82" spans="2:10" x14ac:dyDescent="0.2">
      <c r="C82" s="13"/>
      <c r="D82" s="13"/>
      <c r="E82" s="18"/>
      <c r="F82" s="18"/>
      <c r="G82" s="18"/>
      <c r="H82" s="18"/>
      <c r="I82" s="18"/>
      <c r="J82" s="18"/>
    </row>
    <row r="83" spans="2:10" ht="12" thickBot="1" x14ac:dyDescent="0.25">
      <c r="C83" s="13"/>
      <c r="D83" s="13"/>
      <c r="E83" s="18"/>
      <c r="F83" s="18"/>
      <c r="G83" s="18"/>
      <c r="H83" s="18"/>
      <c r="I83" s="18"/>
      <c r="J83" s="18"/>
    </row>
    <row r="84" spans="2:10" ht="23.25" customHeight="1" thickBot="1" x14ac:dyDescent="0.25">
      <c r="B84" s="108" t="s">
        <v>207</v>
      </c>
      <c r="C84" s="109"/>
      <c r="D84" s="109"/>
      <c r="E84" s="109"/>
      <c r="F84" s="109"/>
      <c r="G84" s="109"/>
      <c r="H84" s="109"/>
      <c r="I84" s="109"/>
      <c r="J84" s="110"/>
    </row>
    <row r="85" spans="2:10" x14ac:dyDescent="0.2">
      <c r="B85" s="83" t="s">
        <v>104</v>
      </c>
      <c r="C85" s="85" t="s">
        <v>78</v>
      </c>
      <c r="D85" s="87" t="s">
        <v>51</v>
      </c>
      <c r="E85" s="89" t="s">
        <v>33</v>
      </c>
      <c r="F85" s="89"/>
      <c r="G85" s="89"/>
      <c r="H85" s="90" t="s">
        <v>37</v>
      </c>
      <c r="I85" s="90" t="s">
        <v>38</v>
      </c>
      <c r="J85" s="93" t="s">
        <v>39</v>
      </c>
    </row>
    <row r="86" spans="2:10" ht="12" thickBot="1" x14ac:dyDescent="0.25">
      <c r="B86" s="84"/>
      <c r="C86" s="86"/>
      <c r="D86" s="88"/>
      <c r="E86" s="48" t="s">
        <v>34</v>
      </c>
      <c r="F86" s="48" t="s">
        <v>35</v>
      </c>
      <c r="G86" s="48" t="s">
        <v>36</v>
      </c>
      <c r="H86" s="91"/>
      <c r="I86" s="91"/>
      <c r="J86" s="94"/>
    </row>
    <row r="87" spans="2:10" ht="14.45" customHeight="1" x14ac:dyDescent="0.2">
      <c r="B87" s="84"/>
      <c r="C87" s="51" t="s">
        <v>44</v>
      </c>
      <c r="D87" s="19" t="s">
        <v>199</v>
      </c>
      <c r="E87" s="12">
        <v>1</v>
      </c>
      <c r="F87" s="12">
        <v>0</v>
      </c>
      <c r="G87" s="12">
        <v>0</v>
      </c>
      <c r="H87" s="12">
        <v>0</v>
      </c>
      <c r="I87" s="12">
        <v>0</v>
      </c>
      <c r="J87" s="32">
        <v>0</v>
      </c>
    </row>
    <row r="88" spans="2:10" x14ac:dyDescent="0.2">
      <c r="B88" s="84"/>
      <c r="C88" s="51" t="s">
        <v>41</v>
      </c>
      <c r="D88" s="19">
        <v>2</v>
      </c>
      <c r="E88" s="12">
        <v>2</v>
      </c>
      <c r="F88" s="12">
        <v>0</v>
      </c>
      <c r="G88" s="12">
        <v>0</v>
      </c>
      <c r="H88" s="12">
        <v>0</v>
      </c>
      <c r="I88" s="12">
        <v>0</v>
      </c>
      <c r="J88" s="32">
        <v>0</v>
      </c>
    </row>
    <row r="89" spans="2:10" x14ac:dyDescent="0.2">
      <c r="B89" s="84"/>
      <c r="C89" s="51" t="s">
        <v>105</v>
      </c>
      <c r="D89" s="19">
        <v>1</v>
      </c>
      <c r="E89" s="12">
        <v>1</v>
      </c>
      <c r="F89" s="12">
        <v>1</v>
      </c>
      <c r="G89" s="12">
        <v>0</v>
      </c>
      <c r="H89" s="12">
        <v>1</v>
      </c>
      <c r="I89" s="12">
        <v>0</v>
      </c>
      <c r="J89" s="32">
        <v>1</v>
      </c>
    </row>
    <row r="90" spans="2:10" x14ac:dyDescent="0.2">
      <c r="B90" s="84"/>
      <c r="C90" s="51" t="s">
        <v>67</v>
      </c>
      <c r="D90" s="19">
        <v>1</v>
      </c>
      <c r="E90" s="12">
        <v>1</v>
      </c>
      <c r="F90" s="12">
        <v>1</v>
      </c>
      <c r="G90" s="12">
        <v>0</v>
      </c>
      <c r="H90" s="12">
        <v>1</v>
      </c>
      <c r="I90" s="12">
        <v>0</v>
      </c>
      <c r="J90" s="32">
        <v>1</v>
      </c>
    </row>
    <row r="91" spans="2:10" x14ac:dyDescent="0.2">
      <c r="B91" s="84"/>
      <c r="C91" s="51" t="s">
        <v>45</v>
      </c>
      <c r="D91" s="19">
        <v>6</v>
      </c>
      <c r="E91" s="12">
        <v>6</v>
      </c>
      <c r="F91" s="12">
        <v>6</v>
      </c>
      <c r="G91" s="12">
        <v>0</v>
      </c>
      <c r="H91" s="12">
        <v>0</v>
      </c>
      <c r="I91" s="12">
        <v>0</v>
      </c>
      <c r="J91" s="32">
        <v>6</v>
      </c>
    </row>
    <row r="92" spans="2:10" x14ac:dyDescent="0.2">
      <c r="B92" s="84"/>
      <c r="C92" s="51" t="s">
        <v>63</v>
      </c>
      <c r="D92" s="19">
        <v>1</v>
      </c>
      <c r="E92" s="12">
        <v>1</v>
      </c>
      <c r="F92" s="12">
        <v>1</v>
      </c>
      <c r="G92" s="12">
        <v>0</v>
      </c>
      <c r="H92" s="12">
        <v>0</v>
      </c>
      <c r="I92" s="12">
        <v>0</v>
      </c>
      <c r="J92" s="32">
        <v>1</v>
      </c>
    </row>
    <row r="93" spans="2:10" x14ac:dyDescent="0.2">
      <c r="B93" s="84"/>
      <c r="C93" s="51" t="s">
        <v>183</v>
      </c>
      <c r="D93" s="19">
        <v>1</v>
      </c>
      <c r="E93" s="12">
        <v>1</v>
      </c>
      <c r="F93" s="12">
        <v>1</v>
      </c>
      <c r="G93" s="12">
        <v>1</v>
      </c>
      <c r="H93" s="12"/>
      <c r="I93" s="12"/>
      <c r="J93" s="32">
        <v>1</v>
      </c>
    </row>
    <row r="94" spans="2:10" x14ac:dyDescent="0.2">
      <c r="B94" s="84"/>
      <c r="C94" s="51" t="s">
        <v>184</v>
      </c>
      <c r="D94" s="19">
        <v>1</v>
      </c>
      <c r="E94" s="12">
        <v>1</v>
      </c>
      <c r="F94" s="12">
        <v>0</v>
      </c>
      <c r="G94" s="12">
        <v>1</v>
      </c>
      <c r="H94" s="12"/>
      <c r="I94" s="12"/>
      <c r="J94" s="32"/>
    </row>
    <row r="95" spans="2:10" ht="12" thickBot="1" x14ac:dyDescent="0.25">
      <c r="B95" s="84"/>
      <c r="C95" s="52" t="s">
        <v>106</v>
      </c>
      <c r="D95" s="53">
        <v>1</v>
      </c>
      <c r="E95" s="12">
        <v>1</v>
      </c>
      <c r="F95" s="12">
        <v>0</v>
      </c>
      <c r="G95" s="12">
        <v>0</v>
      </c>
      <c r="H95" s="12">
        <v>0</v>
      </c>
      <c r="I95" s="12">
        <v>0</v>
      </c>
      <c r="J95" s="32">
        <v>0</v>
      </c>
    </row>
    <row r="96" spans="2:10" ht="12" thickBot="1" x14ac:dyDescent="0.25">
      <c r="B96" s="56"/>
      <c r="C96" s="57"/>
      <c r="D96" s="64"/>
      <c r="E96" s="14">
        <f>SUM(E87:E95)</f>
        <v>15</v>
      </c>
      <c r="F96" s="15">
        <f>SUM(F87:F95)</f>
        <v>10</v>
      </c>
      <c r="G96" s="15">
        <f t="shared" ref="G96:J96" si="2">SUM(G87:G95)</f>
        <v>2</v>
      </c>
      <c r="H96" s="16">
        <f t="shared" si="2"/>
        <v>2</v>
      </c>
      <c r="I96" s="15">
        <f t="shared" si="2"/>
        <v>0</v>
      </c>
      <c r="J96" s="17">
        <f t="shared" si="2"/>
        <v>10</v>
      </c>
    </row>
    <row r="97" spans="2:10" x14ac:dyDescent="0.2">
      <c r="B97" s="58"/>
      <c r="C97" s="13"/>
      <c r="D97" s="13"/>
      <c r="E97" s="18"/>
      <c r="F97" s="18"/>
      <c r="G97" s="18"/>
      <c r="H97" s="18"/>
      <c r="I97" s="18"/>
      <c r="J97" s="59"/>
    </row>
    <row r="98" spans="2:10" ht="29.45" customHeight="1" thickBot="1" x14ac:dyDescent="0.25">
      <c r="B98" s="111" t="s">
        <v>200</v>
      </c>
      <c r="C98" s="112"/>
      <c r="D98" s="112"/>
      <c r="E98" s="112"/>
      <c r="F98" s="112"/>
      <c r="G98" s="112"/>
      <c r="H98" s="112"/>
      <c r="I98" s="112"/>
      <c r="J98" s="113"/>
    </row>
    <row r="99" spans="2:10" x14ac:dyDescent="0.2">
      <c r="B99" s="83" t="s">
        <v>109</v>
      </c>
      <c r="C99" s="85" t="s">
        <v>78</v>
      </c>
      <c r="D99" s="87" t="s">
        <v>51</v>
      </c>
      <c r="E99" s="89" t="s">
        <v>33</v>
      </c>
      <c r="F99" s="89"/>
      <c r="G99" s="89"/>
      <c r="H99" s="90" t="s">
        <v>37</v>
      </c>
      <c r="I99" s="90" t="s">
        <v>38</v>
      </c>
      <c r="J99" s="93" t="s">
        <v>39</v>
      </c>
    </row>
    <row r="100" spans="2:10" ht="12" thickBot="1" x14ac:dyDescent="0.25">
      <c r="B100" s="84"/>
      <c r="C100" s="86"/>
      <c r="D100" s="88"/>
      <c r="E100" s="48" t="s">
        <v>34</v>
      </c>
      <c r="F100" s="48" t="s">
        <v>35</v>
      </c>
      <c r="G100" s="48" t="s">
        <v>36</v>
      </c>
      <c r="H100" s="91"/>
      <c r="I100" s="91"/>
      <c r="J100" s="94"/>
    </row>
    <row r="101" spans="2:10" x14ac:dyDescent="0.2">
      <c r="B101" s="84"/>
      <c r="C101" s="51" t="s">
        <v>44</v>
      </c>
      <c r="D101" s="19" t="s">
        <v>201</v>
      </c>
      <c r="E101" s="12">
        <v>1</v>
      </c>
      <c r="F101" s="12">
        <v>0</v>
      </c>
      <c r="G101" s="12">
        <v>0</v>
      </c>
      <c r="H101" s="12">
        <v>0</v>
      </c>
      <c r="I101" s="12">
        <v>0</v>
      </c>
      <c r="J101" s="32">
        <v>0</v>
      </c>
    </row>
    <row r="102" spans="2:10" x14ac:dyDescent="0.2">
      <c r="B102" s="84"/>
      <c r="C102" s="51" t="s">
        <v>41</v>
      </c>
      <c r="D102" s="19">
        <v>4</v>
      </c>
      <c r="E102" s="12">
        <v>4</v>
      </c>
      <c r="F102" s="12">
        <v>0</v>
      </c>
      <c r="G102" s="12">
        <v>0</v>
      </c>
      <c r="H102" s="12">
        <v>0</v>
      </c>
      <c r="I102" s="12">
        <v>0</v>
      </c>
      <c r="J102" s="32">
        <v>0</v>
      </c>
    </row>
    <row r="103" spans="2:10" x14ac:dyDescent="0.2">
      <c r="B103" s="84"/>
      <c r="C103" s="51" t="s">
        <v>105</v>
      </c>
      <c r="D103" s="19">
        <v>4</v>
      </c>
      <c r="E103" s="12">
        <v>0</v>
      </c>
      <c r="F103" s="12">
        <v>4</v>
      </c>
      <c r="G103" s="12">
        <v>0</v>
      </c>
      <c r="H103" s="12">
        <v>4</v>
      </c>
      <c r="I103" s="12">
        <v>1</v>
      </c>
      <c r="J103" s="32">
        <v>4</v>
      </c>
    </row>
    <row r="104" spans="2:10" x14ac:dyDescent="0.2">
      <c r="B104" s="84"/>
      <c r="C104" s="51" t="s">
        <v>67</v>
      </c>
      <c r="D104" s="19">
        <v>1</v>
      </c>
      <c r="E104" s="12">
        <v>0</v>
      </c>
      <c r="F104" s="12">
        <v>1</v>
      </c>
      <c r="G104" s="12">
        <v>0</v>
      </c>
      <c r="H104" s="12">
        <v>1</v>
      </c>
      <c r="I104" s="12">
        <v>0</v>
      </c>
      <c r="J104" s="32">
        <v>1</v>
      </c>
    </row>
    <row r="105" spans="2:10" x14ac:dyDescent="0.2">
      <c r="B105" s="84"/>
      <c r="C105" s="51" t="s">
        <v>182</v>
      </c>
      <c r="D105" s="19">
        <v>1</v>
      </c>
      <c r="E105" s="12">
        <v>2</v>
      </c>
      <c r="F105" s="12">
        <v>2</v>
      </c>
      <c r="G105" s="12">
        <v>0</v>
      </c>
      <c r="H105" s="12">
        <v>0</v>
      </c>
      <c r="I105" s="12">
        <v>0</v>
      </c>
      <c r="J105" s="32">
        <v>8</v>
      </c>
    </row>
    <row r="106" spans="2:10" x14ac:dyDescent="0.2">
      <c r="B106" s="84"/>
      <c r="C106" s="51" t="s">
        <v>45</v>
      </c>
      <c r="D106" s="19">
        <v>5</v>
      </c>
      <c r="E106" s="12">
        <v>5</v>
      </c>
      <c r="F106" s="12">
        <v>5</v>
      </c>
      <c r="G106" s="12">
        <v>0</v>
      </c>
      <c r="H106" s="12">
        <v>0</v>
      </c>
      <c r="I106" s="12">
        <v>0</v>
      </c>
      <c r="J106" s="32">
        <v>1</v>
      </c>
    </row>
    <row r="107" spans="2:10" x14ac:dyDescent="0.2">
      <c r="B107" s="84"/>
      <c r="C107" s="51" t="s">
        <v>107</v>
      </c>
      <c r="D107" s="19">
        <v>1</v>
      </c>
      <c r="E107" s="12">
        <v>1</v>
      </c>
      <c r="F107" s="12">
        <v>0</v>
      </c>
      <c r="G107" s="12">
        <v>0</v>
      </c>
      <c r="H107" s="12">
        <v>0</v>
      </c>
      <c r="I107" s="12">
        <v>0</v>
      </c>
      <c r="J107" s="32">
        <v>0</v>
      </c>
    </row>
    <row r="108" spans="2:10" x14ac:dyDescent="0.2">
      <c r="B108" s="84"/>
      <c r="C108" s="51" t="s">
        <v>108</v>
      </c>
      <c r="D108" s="19">
        <v>1</v>
      </c>
      <c r="E108" s="12">
        <v>1</v>
      </c>
      <c r="F108" s="12">
        <v>0</v>
      </c>
      <c r="G108" s="12">
        <v>0</v>
      </c>
      <c r="H108" s="12">
        <v>0</v>
      </c>
      <c r="I108" s="12">
        <v>0</v>
      </c>
      <c r="J108" s="32">
        <v>0</v>
      </c>
    </row>
    <row r="109" spans="2:10" x14ac:dyDescent="0.2">
      <c r="B109" s="84"/>
      <c r="C109" s="60" t="s">
        <v>180</v>
      </c>
      <c r="D109" s="19">
        <v>0</v>
      </c>
      <c r="E109" s="12">
        <v>0</v>
      </c>
      <c r="F109" s="12">
        <v>0</v>
      </c>
      <c r="G109" s="12">
        <v>0</v>
      </c>
      <c r="H109" s="12">
        <v>0</v>
      </c>
      <c r="I109" s="12">
        <v>0</v>
      </c>
      <c r="J109" s="32">
        <v>1</v>
      </c>
    </row>
    <row r="110" spans="2:10" ht="22.5" x14ac:dyDescent="0.2">
      <c r="B110" s="84"/>
      <c r="C110" s="60" t="s">
        <v>179</v>
      </c>
      <c r="D110" s="19">
        <v>1</v>
      </c>
      <c r="E110" s="12">
        <v>2</v>
      </c>
      <c r="F110" s="12">
        <v>1</v>
      </c>
      <c r="G110" s="12">
        <v>1</v>
      </c>
      <c r="H110" s="12">
        <v>0</v>
      </c>
      <c r="I110" s="12">
        <v>0</v>
      </c>
      <c r="J110" s="32">
        <v>1</v>
      </c>
    </row>
    <row r="111" spans="2:10" ht="22.5" x14ac:dyDescent="0.2">
      <c r="B111" s="84"/>
      <c r="C111" s="60" t="s">
        <v>181</v>
      </c>
      <c r="D111" s="19">
        <v>1</v>
      </c>
      <c r="E111" s="12">
        <v>2</v>
      </c>
      <c r="F111" s="12">
        <v>0</v>
      </c>
      <c r="G111" s="12">
        <v>1</v>
      </c>
      <c r="H111" s="12">
        <v>0</v>
      </c>
      <c r="I111" s="12">
        <v>0</v>
      </c>
      <c r="J111" s="32">
        <v>1</v>
      </c>
    </row>
    <row r="112" spans="2:10" ht="12" thickBot="1" x14ac:dyDescent="0.25">
      <c r="B112" s="84"/>
      <c r="C112" s="52"/>
      <c r="D112" s="53"/>
      <c r="E112" s="12">
        <v>0</v>
      </c>
      <c r="F112" s="12">
        <v>0</v>
      </c>
      <c r="G112" s="12">
        <v>0</v>
      </c>
      <c r="H112" s="12">
        <v>0</v>
      </c>
      <c r="I112" s="12">
        <v>0</v>
      </c>
      <c r="J112" s="32">
        <v>0</v>
      </c>
    </row>
    <row r="113" spans="2:10" ht="12" thickBot="1" x14ac:dyDescent="0.25">
      <c r="B113" s="61"/>
      <c r="C113" s="62"/>
      <c r="D113" s="63"/>
      <c r="E113" s="14">
        <f t="shared" ref="E113:J113" si="3">SUM(E101:E112)</f>
        <v>18</v>
      </c>
      <c r="F113" s="15">
        <f t="shared" si="3"/>
        <v>13</v>
      </c>
      <c r="G113" s="15">
        <f t="shared" si="3"/>
        <v>2</v>
      </c>
      <c r="H113" s="16">
        <f t="shared" si="3"/>
        <v>5</v>
      </c>
      <c r="I113" s="15">
        <f t="shared" si="3"/>
        <v>1</v>
      </c>
      <c r="J113" s="17">
        <f t="shared" si="3"/>
        <v>17</v>
      </c>
    </row>
    <row r="114" spans="2:10" x14ac:dyDescent="0.2">
      <c r="B114" s="58"/>
      <c r="C114" s="13"/>
      <c r="D114" s="13"/>
      <c r="E114" s="18"/>
      <c r="F114" s="18"/>
      <c r="G114" s="18"/>
      <c r="H114" s="18"/>
      <c r="I114" s="18"/>
      <c r="J114" s="59"/>
    </row>
    <row r="115" spans="2:10" x14ac:dyDescent="0.2">
      <c r="B115" s="111" t="s">
        <v>202</v>
      </c>
      <c r="C115" s="112"/>
      <c r="D115" s="112"/>
      <c r="E115" s="112"/>
      <c r="F115" s="112"/>
      <c r="G115" s="112"/>
      <c r="H115" s="112"/>
      <c r="I115" s="112"/>
      <c r="J115" s="113"/>
    </row>
    <row r="116" spans="2:10" ht="12" thickBot="1" x14ac:dyDescent="0.25">
      <c r="B116" s="58"/>
      <c r="C116" s="13"/>
      <c r="D116" s="13"/>
      <c r="E116" s="18"/>
      <c r="F116" s="18"/>
      <c r="G116" s="18"/>
      <c r="H116" s="18"/>
      <c r="I116" s="18"/>
      <c r="J116" s="59"/>
    </row>
    <row r="117" spans="2:10" x14ac:dyDescent="0.2">
      <c r="B117" s="83" t="s">
        <v>160</v>
      </c>
      <c r="C117" s="85" t="s">
        <v>78</v>
      </c>
      <c r="D117" s="87" t="s">
        <v>51</v>
      </c>
      <c r="E117" s="89" t="s">
        <v>33</v>
      </c>
      <c r="F117" s="89"/>
      <c r="G117" s="89"/>
      <c r="H117" s="90" t="s">
        <v>37</v>
      </c>
      <c r="I117" s="90" t="s">
        <v>38</v>
      </c>
      <c r="J117" s="93" t="s">
        <v>39</v>
      </c>
    </row>
    <row r="118" spans="2:10" ht="12" thickBot="1" x14ac:dyDescent="0.25">
      <c r="B118" s="84"/>
      <c r="C118" s="86"/>
      <c r="D118" s="88"/>
      <c r="E118" s="48" t="s">
        <v>34</v>
      </c>
      <c r="F118" s="48" t="s">
        <v>35</v>
      </c>
      <c r="G118" s="48" t="s">
        <v>36</v>
      </c>
      <c r="H118" s="91"/>
      <c r="I118" s="91"/>
      <c r="J118" s="94"/>
    </row>
    <row r="119" spans="2:10" x14ac:dyDescent="0.2">
      <c r="B119" s="84"/>
      <c r="C119" s="51" t="s">
        <v>44</v>
      </c>
      <c r="D119" s="19" t="s">
        <v>190</v>
      </c>
      <c r="E119" s="12">
        <v>1</v>
      </c>
      <c r="F119" s="12">
        <v>0</v>
      </c>
      <c r="G119" s="12">
        <v>0</v>
      </c>
      <c r="H119" s="12">
        <v>0</v>
      </c>
      <c r="I119" s="12">
        <v>0</v>
      </c>
      <c r="J119" s="32">
        <v>0</v>
      </c>
    </row>
    <row r="120" spans="2:10" x14ac:dyDescent="0.2">
      <c r="B120" s="84"/>
      <c r="C120" s="51" t="s">
        <v>48</v>
      </c>
      <c r="D120" s="19" t="s">
        <v>190</v>
      </c>
      <c r="E120" s="12">
        <v>1</v>
      </c>
      <c r="F120" s="12">
        <v>1</v>
      </c>
      <c r="G120" s="12">
        <v>1</v>
      </c>
      <c r="H120" s="12">
        <v>0</v>
      </c>
      <c r="I120" s="12">
        <v>0</v>
      </c>
      <c r="J120" s="32">
        <v>1</v>
      </c>
    </row>
    <row r="121" spans="2:10" x14ac:dyDescent="0.2">
      <c r="B121" s="84"/>
      <c r="C121" s="51" t="s">
        <v>76</v>
      </c>
      <c r="D121" s="19">
        <v>1</v>
      </c>
      <c r="E121" s="12">
        <v>1</v>
      </c>
      <c r="F121" s="12">
        <v>1</v>
      </c>
      <c r="G121" s="12">
        <v>0</v>
      </c>
      <c r="H121" s="12">
        <v>0</v>
      </c>
      <c r="I121" s="12">
        <v>0</v>
      </c>
      <c r="J121" s="32">
        <v>1</v>
      </c>
    </row>
    <row r="122" spans="2:10" x14ac:dyDescent="0.2">
      <c r="B122" s="84"/>
      <c r="C122" s="51" t="s">
        <v>110</v>
      </c>
      <c r="D122" s="19">
        <v>2</v>
      </c>
      <c r="E122" s="12">
        <v>2</v>
      </c>
      <c r="F122" s="12">
        <v>0</v>
      </c>
      <c r="G122" s="12">
        <v>0</v>
      </c>
      <c r="H122" s="12">
        <v>0</v>
      </c>
      <c r="I122" s="12">
        <v>0</v>
      </c>
      <c r="J122" s="32">
        <v>0</v>
      </c>
    </row>
    <row r="123" spans="2:10" x14ac:dyDescent="0.2">
      <c r="B123" s="84"/>
      <c r="C123" s="51" t="s">
        <v>105</v>
      </c>
      <c r="D123" s="19">
        <v>4</v>
      </c>
      <c r="E123" s="12">
        <v>0</v>
      </c>
      <c r="F123" s="12">
        <v>4</v>
      </c>
      <c r="G123" s="12">
        <v>0</v>
      </c>
      <c r="H123" s="12">
        <v>4</v>
      </c>
      <c r="I123" s="12">
        <v>1</v>
      </c>
      <c r="J123" s="32">
        <v>4</v>
      </c>
    </row>
    <row r="124" spans="2:10" x14ac:dyDescent="0.2">
      <c r="B124" s="84"/>
      <c r="C124" s="51" t="s">
        <v>67</v>
      </c>
      <c r="D124" s="19">
        <v>1</v>
      </c>
      <c r="E124" s="12">
        <v>0</v>
      </c>
      <c r="F124" s="12">
        <v>1</v>
      </c>
      <c r="G124" s="12">
        <v>0</v>
      </c>
      <c r="H124" s="12">
        <v>1</v>
      </c>
      <c r="I124" s="12">
        <v>0</v>
      </c>
      <c r="J124" s="32">
        <v>1</v>
      </c>
    </row>
    <row r="125" spans="2:10" x14ac:dyDescent="0.2">
      <c r="B125" s="84"/>
      <c r="C125" s="51" t="s">
        <v>161</v>
      </c>
      <c r="D125" s="19">
        <v>1</v>
      </c>
      <c r="E125" s="12">
        <v>0</v>
      </c>
      <c r="F125" s="12">
        <v>1</v>
      </c>
      <c r="G125" s="12">
        <v>0</v>
      </c>
      <c r="H125" s="12">
        <v>0</v>
      </c>
      <c r="I125" s="12">
        <v>0</v>
      </c>
      <c r="J125" s="32">
        <v>0</v>
      </c>
    </row>
    <row r="126" spans="2:10" x14ac:dyDescent="0.2">
      <c r="B126" s="84"/>
      <c r="C126" s="51" t="s">
        <v>45</v>
      </c>
      <c r="D126" s="19">
        <v>7</v>
      </c>
      <c r="E126" s="12">
        <v>7</v>
      </c>
      <c r="F126" s="12">
        <v>7</v>
      </c>
      <c r="G126" s="12">
        <v>0</v>
      </c>
      <c r="H126" s="12">
        <v>0</v>
      </c>
      <c r="I126" s="12">
        <v>0</v>
      </c>
      <c r="J126" s="32">
        <v>7</v>
      </c>
    </row>
    <row r="127" spans="2:10" x14ac:dyDescent="0.2">
      <c r="B127" s="84"/>
      <c r="C127" s="51" t="s">
        <v>162</v>
      </c>
      <c r="D127" s="19">
        <v>1</v>
      </c>
      <c r="E127" s="12">
        <v>1</v>
      </c>
      <c r="F127" s="12">
        <v>1</v>
      </c>
      <c r="G127" s="12">
        <v>0</v>
      </c>
      <c r="H127" s="12">
        <v>0</v>
      </c>
      <c r="I127" s="12">
        <v>0</v>
      </c>
      <c r="J127" s="32">
        <v>1</v>
      </c>
    </row>
    <row r="128" spans="2:10" x14ac:dyDescent="0.2">
      <c r="B128" s="84"/>
      <c r="C128" s="51" t="s">
        <v>117</v>
      </c>
      <c r="D128" s="19">
        <v>1</v>
      </c>
      <c r="E128" s="12">
        <v>1</v>
      </c>
      <c r="F128" s="12">
        <v>1</v>
      </c>
      <c r="G128" s="12">
        <v>0</v>
      </c>
      <c r="H128" s="12">
        <v>0</v>
      </c>
      <c r="I128" s="12">
        <v>0</v>
      </c>
      <c r="J128" s="32">
        <v>1</v>
      </c>
    </row>
    <row r="129" spans="2:10" x14ac:dyDescent="0.2">
      <c r="B129" s="84"/>
      <c r="C129" s="51" t="s">
        <v>63</v>
      </c>
      <c r="D129" s="19">
        <v>1</v>
      </c>
      <c r="E129" s="12">
        <v>1</v>
      </c>
      <c r="F129" s="12">
        <v>1</v>
      </c>
      <c r="G129" s="12">
        <v>0</v>
      </c>
      <c r="H129" s="12">
        <v>0</v>
      </c>
      <c r="I129" s="12">
        <v>0</v>
      </c>
      <c r="J129" s="32">
        <v>1</v>
      </c>
    </row>
    <row r="130" spans="2:10" x14ac:dyDescent="0.2">
      <c r="B130" s="84"/>
      <c r="C130" s="51" t="s">
        <v>101</v>
      </c>
      <c r="D130" s="19">
        <v>1</v>
      </c>
      <c r="E130" s="12">
        <v>1</v>
      </c>
      <c r="F130" s="12">
        <v>0</v>
      </c>
      <c r="G130" s="12">
        <v>0</v>
      </c>
      <c r="H130" s="12">
        <v>0</v>
      </c>
      <c r="I130" s="12">
        <v>0</v>
      </c>
      <c r="J130" s="32">
        <v>1</v>
      </c>
    </row>
    <row r="131" spans="2:10" x14ac:dyDescent="0.2">
      <c r="B131" s="84"/>
      <c r="C131" s="51" t="s">
        <v>163</v>
      </c>
      <c r="D131" s="19">
        <v>1</v>
      </c>
      <c r="E131" s="12">
        <v>1</v>
      </c>
      <c r="F131" s="12">
        <v>1</v>
      </c>
      <c r="G131" s="12">
        <v>0</v>
      </c>
      <c r="H131" s="12">
        <v>0</v>
      </c>
      <c r="I131" s="12">
        <v>0</v>
      </c>
      <c r="J131" s="32">
        <v>1</v>
      </c>
    </row>
    <row r="132" spans="2:10" ht="12" thickBot="1" x14ac:dyDescent="0.25">
      <c r="B132" s="84"/>
      <c r="C132" s="52" t="s">
        <v>111</v>
      </c>
      <c r="D132" s="53">
        <v>3</v>
      </c>
      <c r="E132" s="12">
        <v>1</v>
      </c>
      <c r="F132" s="12">
        <v>0</v>
      </c>
      <c r="G132" s="12">
        <v>0</v>
      </c>
      <c r="H132" s="12">
        <v>0</v>
      </c>
      <c r="I132" s="12">
        <v>0</v>
      </c>
      <c r="J132" s="32">
        <v>0</v>
      </c>
    </row>
    <row r="133" spans="2:10" ht="12" thickBot="1" x14ac:dyDescent="0.25">
      <c r="B133" s="61"/>
      <c r="C133" s="62"/>
      <c r="D133" s="63"/>
      <c r="E133" s="14">
        <f>SUM(E119:E132)</f>
        <v>18</v>
      </c>
      <c r="F133" s="14">
        <f t="shared" ref="F133:J133" si="4">SUM(F119:F132)</f>
        <v>19</v>
      </c>
      <c r="G133" s="14">
        <f t="shared" si="4"/>
        <v>1</v>
      </c>
      <c r="H133" s="14">
        <f t="shared" si="4"/>
        <v>5</v>
      </c>
      <c r="I133" s="14">
        <f t="shared" si="4"/>
        <v>1</v>
      </c>
      <c r="J133" s="15">
        <f t="shared" si="4"/>
        <v>19</v>
      </c>
    </row>
    <row r="134" spans="2:10" x14ac:dyDescent="0.2">
      <c r="C134" s="13"/>
      <c r="D134" s="13"/>
      <c r="E134" s="18"/>
      <c r="F134" s="18"/>
      <c r="G134" s="18"/>
      <c r="H134" s="18"/>
      <c r="I134" s="18"/>
      <c r="J134" s="18"/>
    </row>
    <row r="135" spans="2:10" x14ac:dyDescent="0.2">
      <c r="E135" s="19" t="s">
        <v>34</v>
      </c>
      <c r="F135" s="20" t="s">
        <v>35</v>
      </c>
      <c r="G135" s="19" t="s">
        <v>36</v>
      </c>
      <c r="H135" s="13"/>
      <c r="I135" s="13"/>
      <c r="J135" s="13"/>
    </row>
    <row r="136" spans="2:10" ht="41.25" customHeight="1" x14ac:dyDescent="0.25">
      <c r="B136" s="102" t="s">
        <v>113</v>
      </c>
      <c r="C136" s="102"/>
      <c r="D136" s="102"/>
      <c r="E136" s="21">
        <f>E39</f>
        <v>90</v>
      </c>
      <c r="F136" s="22">
        <f>F39</f>
        <v>76</v>
      </c>
      <c r="G136" s="23">
        <v>14</v>
      </c>
      <c r="H136" s="24"/>
      <c r="I136" s="24"/>
      <c r="J136" s="24"/>
    </row>
    <row r="137" spans="2:10" ht="33" customHeight="1" x14ac:dyDescent="0.25">
      <c r="B137" s="102" t="s">
        <v>112</v>
      </c>
      <c r="C137" s="102"/>
      <c r="D137" s="102"/>
      <c r="E137" s="21">
        <f>E81</f>
        <v>112</v>
      </c>
      <c r="F137" s="22">
        <f>F81</f>
        <v>77</v>
      </c>
      <c r="G137" s="23">
        <v>7</v>
      </c>
      <c r="H137" s="24"/>
      <c r="I137" s="24"/>
      <c r="J137" s="24"/>
    </row>
    <row r="138" spans="2:10" ht="21.6" customHeight="1" x14ac:dyDescent="0.25">
      <c r="B138" s="102" t="s">
        <v>114</v>
      </c>
      <c r="C138" s="102"/>
      <c r="D138" s="102"/>
      <c r="E138" s="21">
        <f>E96</f>
        <v>15</v>
      </c>
      <c r="F138" s="22">
        <f>F96</f>
        <v>10</v>
      </c>
      <c r="G138" s="23">
        <v>1</v>
      </c>
      <c r="H138" s="24"/>
      <c r="I138" s="24"/>
      <c r="J138" s="24"/>
    </row>
    <row r="139" spans="2:10" ht="23.45" customHeight="1" x14ac:dyDescent="0.25">
      <c r="B139" s="102" t="s">
        <v>115</v>
      </c>
      <c r="C139" s="102"/>
      <c r="D139" s="102"/>
      <c r="E139" s="21">
        <f>E113</f>
        <v>18</v>
      </c>
      <c r="F139" s="22">
        <f>F113</f>
        <v>13</v>
      </c>
      <c r="G139" s="23">
        <v>3</v>
      </c>
      <c r="H139" s="24"/>
      <c r="I139" s="24"/>
      <c r="J139" s="24"/>
    </row>
    <row r="140" spans="2:10" ht="39.6" customHeight="1" thickBot="1" x14ac:dyDescent="0.3">
      <c r="B140" s="103" t="s">
        <v>116</v>
      </c>
      <c r="C140" s="103"/>
      <c r="D140" s="103"/>
      <c r="E140" s="25">
        <f>E133</f>
        <v>18</v>
      </c>
      <c r="F140" s="26">
        <f>F133</f>
        <v>19</v>
      </c>
      <c r="G140" s="27">
        <v>1</v>
      </c>
      <c r="H140" s="24"/>
      <c r="I140" s="24"/>
      <c r="J140" s="24"/>
    </row>
    <row r="141" spans="2:10" ht="13.5" thickBot="1" x14ac:dyDescent="0.3">
      <c r="B141" s="99" t="s">
        <v>50</v>
      </c>
      <c r="C141" s="100"/>
      <c r="D141" s="101"/>
      <c r="E141" s="28">
        <f>SUM(E136:E140)</f>
        <v>253</v>
      </c>
      <c r="F141" s="29">
        <f>SUM(F136:F140)</f>
        <v>195</v>
      </c>
      <c r="G141" s="30">
        <f>SUM(G136:G140)</f>
        <v>26</v>
      </c>
      <c r="H141" s="18"/>
      <c r="I141" s="18"/>
      <c r="J141" s="18"/>
    </row>
  </sheetData>
  <mergeCells count="48">
    <mergeCell ref="I117:I118"/>
    <mergeCell ref="J117:J118"/>
    <mergeCell ref="B3:J3"/>
    <mergeCell ref="B43:J43"/>
    <mergeCell ref="B84:J84"/>
    <mergeCell ref="B98:J98"/>
    <mergeCell ref="B115:J115"/>
    <mergeCell ref="I85:I86"/>
    <mergeCell ref="J85:J86"/>
    <mergeCell ref="B99:B112"/>
    <mergeCell ref="C99:C100"/>
    <mergeCell ref="D99:D100"/>
    <mergeCell ref="E99:G99"/>
    <mergeCell ref="H99:H100"/>
    <mergeCell ref="I99:I100"/>
    <mergeCell ref="J99:J100"/>
    <mergeCell ref="B141:D141"/>
    <mergeCell ref="B136:D136"/>
    <mergeCell ref="B137:D137"/>
    <mergeCell ref="B138:D138"/>
    <mergeCell ref="B139:D139"/>
    <mergeCell ref="B140:D140"/>
    <mergeCell ref="H85:H86"/>
    <mergeCell ref="C1:J1"/>
    <mergeCell ref="I4:I5"/>
    <mergeCell ref="J4:J5"/>
    <mergeCell ref="H44:H45"/>
    <mergeCell ref="I44:I45"/>
    <mergeCell ref="J44:J45"/>
    <mergeCell ref="E4:G4"/>
    <mergeCell ref="C4:C5"/>
    <mergeCell ref="H4:H5"/>
    <mergeCell ref="C44:C45"/>
    <mergeCell ref="B2:J2"/>
    <mergeCell ref="B4:B38"/>
    <mergeCell ref="B44:B80"/>
    <mergeCell ref="D44:D45"/>
    <mergeCell ref="E44:G44"/>
    <mergeCell ref="B85:B95"/>
    <mergeCell ref="D4:D5"/>
    <mergeCell ref="C85:C86"/>
    <mergeCell ref="D85:D86"/>
    <mergeCell ref="E85:G85"/>
    <mergeCell ref="B117:B132"/>
    <mergeCell ref="C117:C118"/>
    <mergeCell ref="D117:D118"/>
    <mergeCell ref="E117:G117"/>
    <mergeCell ref="H117:H118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A776F6-3E03-4E8C-9AE9-CE7BB7FC12DB}">
  <sheetPr>
    <tabColor rgb="FFFFFF00"/>
  </sheetPr>
  <dimension ref="A1:E56"/>
  <sheetViews>
    <sheetView topLeftCell="A30" workbookViewId="0">
      <selection activeCell="H53" sqref="H53"/>
    </sheetView>
  </sheetViews>
  <sheetFormatPr baseColWidth="10" defaultRowHeight="15" x14ac:dyDescent="0.25"/>
  <cols>
    <col min="1" max="1" width="8.5703125" style="2" customWidth="1"/>
    <col min="2" max="2" width="41" customWidth="1"/>
    <col min="3" max="3" width="14" style="2" customWidth="1"/>
    <col min="4" max="4" width="14" customWidth="1"/>
    <col min="5" max="5" width="17" customWidth="1"/>
  </cols>
  <sheetData>
    <row r="1" spans="1:5" ht="15.75" thickBot="1" x14ac:dyDescent="0.3"/>
    <row r="2" spans="1:5" ht="42" customHeight="1" thickBot="1" x14ac:dyDescent="0.3">
      <c r="A2" s="114" t="s">
        <v>209</v>
      </c>
      <c r="B2" s="115"/>
      <c r="C2" s="115"/>
      <c r="D2" s="115"/>
      <c r="E2" s="116"/>
    </row>
    <row r="3" spans="1:5" ht="35.25" customHeight="1" thickBot="1" x14ac:dyDescent="0.3">
      <c r="A3" s="44" t="s">
        <v>57</v>
      </c>
      <c r="B3" s="45" t="s">
        <v>58</v>
      </c>
      <c r="C3" s="70" t="s">
        <v>128</v>
      </c>
      <c r="D3" s="70" t="s">
        <v>129</v>
      </c>
      <c r="E3" s="46" t="s">
        <v>130</v>
      </c>
    </row>
    <row r="4" spans="1:5" ht="22.9" customHeight="1" thickBot="1" x14ac:dyDescent="0.3">
      <c r="A4" s="117" t="s">
        <v>131</v>
      </c>
      <c r="B4" s="118"/>
      <c r="C4" s="70">
        <v>90</v>
      </c>
      <c r="D4" s="70">
        <v>110</v>
      </c>
      <c r="E4" s="46">
        <v>180</v>
      </c>
    </row>
    <row r="5" spans="1:5" x14ac:dyDescent="0.25">
      <c r="A5" s="42">
        <v>1</v>
      </c>
      <c r="B5" s="43" t="s">
        <v>1</v>
      </c>
      <c r="C5" s="11">
        <v>5</v>
      </c>
      <c r="D5" s="11">
        <v>8</v>
      </c>
      <c r="E5" s="31">
        <v>8</v>
      </c>
    </row>
    <row r="6" spans="1:5" x14ac:dyDescent="0.25">
      <c r="A6" s="35">
        <v>2</v>
      </c>
      <c r="B6" s="36" t="s">
        <v>3</v>
      </c>
      <c r="C6" s="12">
        <v>200</v>
      </c>
      <c r="D6" s="12">
        <v>250</v>
      </c>
      <c r="E6" s="32">
        <v>350</v>
      </c>
    </row>
    <row r="7" spans="1:5" x14ac:dyDescent="0.25">
      <c r="A7" s="35">
        <v>3</v>
      </c>
      <c r="B7" s="36" t="s">
        <v>2</v>
      </c>
      <c r="C7" s="12">
        <v>250</v>
      </c>
      <c r="D7" s="12">
        <v>300</v>
      </c>
      <c r="E7" s="32">
        <v>450</v>
      </c>
    </row>
    <row r="8" spans="1:5" x14ac:dyDescent="0.25">
      <c r="A8" s="35">
        <v>4</v>
      </c>
      <c r="B8" s="36" t="s">
        <v>4</v>
      </c>
      <c r="C8" s="12">
        <v>15</v>
      </c>
      <c r="D8" s="12">
        <v>25</v>
      </c>
      <c r="E8" s="32">
        <v>15</v>
      </c>
    </row>
    <row r="9" spans="1:5" x14ac:dyDescent="0.25">
      <c r="A9" s="35">
        <v>5</v>
      </c>
      <c r="B9" s="36" t="s">
        <v>6</v>
      </c>
      <c r="C9" s="12">
        <v>17</v>
      </c>
      <c r="D9" s="12">
        <v>30</v>
      </c>
      <c r="E9" s="32">
        <v>30</v>
      </c>
    </row>
    <row r="10" spans="1:5" x14ac:dyDescent="0.25">
      <c r="A10" s="35">
        <v>6</v>
      </c>
      <c r="B10" s="36" t="s">
        <v>8</v>
      </c>
      <c r="C10" s="12">
        <v>2</v>
      </c>
      <c r="D10" s="12">
        <v>2</v>
      </c>
      <c r="E10" s="32">
        <v>2</v>
      </c>
    </row>
    <row r="11" spans="1:5" x14ac:dyDescent="0.25">
      <c r="A11" s="35">
        <v>7</v>
      </c>
      <c r="B11" s="36" t="s">
        <v>132</v>
      </c>
      <c r="C11" s="12">
        <v>1</v>
      </c>
      <c r="D11" s="12">
        <v>1</v>
      </c>
      <c r="E11" s="32">
        <v>1</v>
      </c>
    </row>
    <row r="12" spans="1:5" x14ac:dyDescent="0.25">
      <c r="A12" s="35">
        <v>8</v>
      </c>
      <c r="B12" s="36" t="s">
        <v>10</v>
      </c>
      <c r="C12" s="12">
        <v>6</v>
      </c>
      <c r="D12" s="12">
        <v>6</v>
      </c>
      <c r="E12" s="32">
        <v>6</v>
      </c>
    </row>
    <row r="13" spans="1:5" x14ac:dyDescent="0.25">
      <c r="A13" s="35">
        <v>9</v>
      </c>
      <c r="B13" s="36" t="s">
        <v>11</v>
      </c>
      <c r="C13" s="12">
        <v>4</v>
      </c>
      <c r="D13" s="12">
        <v>8</v>
      </c>
      <c r="E13" s="32">
        <v>8</v>
      </c>
    </row>
    <row r="14" spans="1:5" x14ac:dyDescent="0.25">
      <c r="A14" s="35">
        <v>10</v>
      </c>
      <c r="B14" s="36" t="s">
        <v>12</v>
      </c>
      <c r="C14" s="12">
        <v>3</v>
      </c>
      <c r="D14" s="12">
        <v>6</v>
      </c>
      <c r="E14" s="32">
        <v>6</v>
      </c>
    </row>
    <row r="15" spans="1:5" x14ac:dyDescent="0.25">
      <c r="A15" s="35">
        <v>11</v>
      </c>
      <c r="B15" s="36" t="s">
        <v>133</v>
      </c>
      <c r="C15" s="12">
        <v>5</v>
      </c>
      <c r="D15" s="12">
        <v>7</v>
      </c>
      <c r="E15" s="32">
        <v>9</v>
      </c>
    </row>
    <row r="16" spans="1:5" x14ac:dyDescent="0.25">
      <c r="A16" s="35">
        <v>12</v>
      </c>
      <c r="B16" s="36" t="s">
        <v>13</v>
      </c>
      <c r="C16" s="12">
        <v>2</v>
      </c>
      <c r="D16" s="12">
        <v>2</v>
      </c>
      <c r="E16" s="32">
        <v>2</v>
      </c>
    </row>
    <row r="17" spans="1:5" x14ac:dyDescent="0.25">
      <c r="A17" s="35">
        <v>13</v>
      </c>
      <c r="B17" s="36" t="s">
        <v>14</v>
      </c>
      <c r="C17" s="12">
        <v>1</v>
      </c>
      <c r="D17" s="12">
        <v>1</v>
      </c>
      <c r="E17" s="32">
        <v>1</v>
      </c>
    </row>
    <row r="18" spans="1:5" x14ac:dyDescent="0.25">
      <c r="A18" s="35">
        <v>14</v>
      </c>
      <c r="B18" s="36" t="s">
        <v>134</v>
      </c>
      <c r="C18" s="12">
        <v>1</v>
      </c>
      <c r="D18" s="12">
        <v>1</v>
      </c>
      <c r="E18" s="32">
        <v>1</v>
      </c>
    </row>
    <row r="19" spans="1:5" x14ac:dyDescent="0.25">
      <c r="A19" s="35">
        <v>15</v>
      </c>
      <c r="B19" s="36" t="s">
        <v>135</v>
      </c>
      <c r="C19" s="12">
        <v>2</v>
      </c>
      <c r="D19" s="12">
        <v>3</v>
      </c>
      <c r="E19" s="32">
        <v>3</v>
      </c>
    </row>
    <row r="20" spans="1:5" x14ac:dyDescent="0.25">
      <c r="A20" s="35">
        <v>16</v>
      </c>
      <c r="B20" s="36" t="s">
        <v>136</v>
      </c>
      <c r="C20" s="12">
        <v>1</v>
      </c>
      <c r="D20" s="12">
        <v>1</v>
      </c>
      <c r="E20" s="32">
        <v>1</v>
      </c>
    </row>
    <row r="21" spans="1:5" x14ac:dyDescent="0.25">
      <c r="A21" s="35">
        <v>17</v>
      </c>
      <c r="B21" s="36" t="s">
        <v>18</v>
      </c>
      <c r="C21" s="12">
        <v>5</v>
      </c>
      <c r="D21" s="12">
        <v>8</v>
      </c>
      <c r="E21" s="32">
        <v>8</v>
      </c>
    </row>
    <row r="22" spans="1:5" x14ac:dyDescent="0.25">
      <c r="A22" s="35">
        <v>18</v>
      </c>
      <c r="B22" s="36" t="s">
        <v>19</v>
      </c>
      <c r="C22" s="12">
        <v>11</v>
      </c>
      <c r="D22" s="12">
        <v>18</v>
      </c>
      <c r="E22" s="32">
        <v>18</v>
      </c>
    </row>
    <row r="23" spans="1:5" x14ac:dyDescent="0.25">
      <c r="A23" s="35">
        <v>19</v>
      </c>
      <c r="B23" s="36" t="s">
        <v>20</v>
      </c>
      <c r="C23" s="12">
        <v>13</v>
      </c>
      <c r="D23" s="12">
        <v>16</v>
      </c>
      <c r="E23" s="32">
        <v>25</v>
      </c>
    </row>
    <row r="24" spans="1:5" x14ac:dyDescent="0.25">
      <c r="A24" s="35">
        <v>20</v>
      </c>
      <c r="B24" s="36" t="s">
        <v>21</v>
      </c>
      <c r="C24" s="12">
        <v>8</v>
      </c>
      <c r="D24" s="12">
        <v>10</v>
      </c>
      <c r="E24" s="32">
        <v>15</v>
      </c>
    </row>
    <row r="25" spans="1:5" x14ac:dyDescent="0.25">
      <c r="A25" s="35">
        <v>21</v>
      </c>
      <c r="B25" s="36" t="s">
        <v>137</v>
      </c>
      <c r="C25" s="12">
        <v>1</v>
      </c>
      <c r="D25" s="12">
        <v>1</v>
      </c>
      <c r="E25" s="32">
        <v>1</v>
      </c>
    </row>
    <row r="26" spans="1:5" x14ac:dyDescent="0.25">
      <c r="A26" s="35">
        <v>22</v>
      </c>
      <c r="B26" s="36" t="s">
        <v>24</v>
      </c>
      <c r="C26" s="12">
        <v>4</v>
      </c>
      <c r="D26" s="12">
        <v>10</v>
      </c>
      <c r="E26" s="32">
        <v>10</v>
      </c>
    </row>
    <row r="27" spans="1:5" x14ac:dyDescent="0.25">
      <c r="A27" s="35">
        <v>23</v>
      </c>
      <c r="B27" s="36" t="s">
        <v>54</v>
      </c>
      <c r="C27" s="12">
        <v>1</v>
      </c>
      <c r="D27" s="12">
        <v>1</v>
      </c>
      <c r="E27" s="32">
        <v>1</v>
      </c>
    </row>
    <row r="28" spans="1:5" ht="24.6" customHeight="1" thickBot="1" x14ac:dyDescent="0.3">
      <c r="A28" s="41"/>
      <c r="B28" s="10"/>
      <c r="C28" s="24"/>
      <c r="D28" s="10"/>
      <c r="E28" s="47"/>
    </row>
    <row r="29" spans="1:5" ht="48" customHeight="1" thickBot="1" x14ac:dyDescent="0.3">
      <c r="A29" s="119" t="s">
        <v>169</v>
      </c>
      <c r="B29" s="120"/>
      <c r="C29" s="121"/>
      <c r="D29" s="10"/>
      <c r="E29" s="47"/>
    </row>
    <row r="30" spans="1:5" ht="44.25" customHeight="1" thickBot="1" x14ac:dyDescent="0.3">
      <c r="A30" s="44" t="s">
        <v>57</v>
      </c>
      <c r="B30" s="45" t="s">
        <v>58</v>
      </c>
      <c r="C30" s="46" t="s">
        <v>138</v>
      </c>
      <c r="D30" s="65"/>
      <c r="E30" s="47"/>
    </row>
    <row r="31" spans="1:5" x14ac:dyDescent="0.25">
      <c r="A31" s="42">
        <v>1</v>
      </c>
      <c r="B31" s="43" t="s">
        <v>139</v>
      </c>
      <c r="C31" s="11">
        <v>3</v>
      </c>
      <c r="D31" s="10"/>
      <c r="E31" s="47"/>
    </row>
    <row r="32" spans="1:5" x14ac:dyDescent="0.25">
      <c r="A32" s="35">
        <v>2</v>
      </c>
      <c r="B32" s="36" t="s">
        <v>208</v>
      </c>
      <c r="C32" s="12">
        <v>18</v>
      </c>
      <c r="D32" s="10"/>
      <c r="E32" s="47"/>
    </row>
    <row r="33" spans="1:5" x14ac:dyDescent="0.25">
      <c r="A33" s="35">
        <v>3</v>
      </c>
      <c r="B33" s="36" t="s">
        <v>140</v>
      </c>
      <c r="C33" s="12">
        <f>8+12+2</f>
        <v>22</v>
      </c>
      <c r="D33" s="10"/>
      <c r="E33" s="47"/>
    </row>
    <row r="34" spans="1:5" x14ac:dyDescent="0.25">
      <c r="A34" s="35">
        <v>4</v>
      </c>
      <c r="B34" s="36" t="s">
        <v>141</v>
      </c>
      <c r="C34" s="12">
        <v>3</v>
      </c>
      <c r="D34" s="10"/>
      <c r="E34" s="47"/>
    </row>
    <row r="35" spans="1:5" x14ac:dyDescent="0.25">
      <c r="A35" s="35">
        <v>5</v>
      </c>
      <c r="B35" s="36" t="s">
        <v>142</v>
      </c>
      <c r="C35" s="12">
        <v>6</v>
      </c>
      <c r="D35" s="10"/>
      <c r="E35" s="47"/>
    </row>
    <row r="36" spans="1:5" x14ac:dyDescent="0.25">
      <c r="A36" s="35">
        <v>6</v>
      </c>
      <c r="B36" s="36" t="s">
        <v>143</v>
      </c>
      <c r="C36" s="12">
        <v>3</v>
      </c>
      <c r="D36" s="10"/>
      <c r="E36" s="47"/>
    </row>
    <row r="37" spans="1:5" x14ac:dyDescent="0.25">
      <c r="A37" s="35">
        <v>7</v>
      </c>
      <c r="B37" s="36" t="s">
        <v>144</v>
      </c>
      <c r="C37" s="12">
        <v>3</v>
      </c>
      <c r="D37" s="10"/>
      <c r="E37" s="47"/>
    </row>
    <row r="38" spans="1:5" x14ac:dyDescent="0.25">
      <c r="A38" s="35">
        <v>8</v>
      </c>
      <c r="B38" s="36" t="s">
        <v>145</v>
      </c>
      <c r="C38" s="12">
        <f>1+1</f>
        <v>2</v>
      </c>
      <c r="D38" s="10"/>
      <c r="E38" s="47"/>
    </row>
    <row r="39" spans="1:5" x14ac:dyDescent="0.25">
      <c r="A39" s="35">
        <v>9</v>
      </c>
      <c r="B39" s="36" t="s">
        <v>146</v>
      </c>
      <c r="C39" s="12">
        <f>1+1</f>
        <v>2</v>
      </c>
      <c r="D39" s="10"/>
      <c r="E39" s="47"/>
    </row>
    <row r="40" spans="1:5" x14ac:dyDescent="0.25">
      <c r="A40" s="35">
        <v>10</v>
      </c>
      <c r="B40" s="36" t="s">
        <v>147</v>
      </c>
      <c r="C40" s="12">
        <v>3</v>
      </c>
      <c r="D40" s="10"/>
      <c r="E40" s="47"/>
    </row>
    <row r="41" spans="1:5" x14ac:dyDescent="0.25">
      <c r="A41" s="35">
        <v>11</v>
      </c>
      <c r="B41" s="36" t="s">
        <v>148</v>
      </c>
      <c r="C41" s="12">
        <v>9</v>
      </c>
      <c r="D41" s="10"/>
      <c r="E41" s="47"/>
    </row>
    <row r="42" spans="1:5" x14ac:dyDescent="0.25">
      <c r="A42" s="35">
        <v>12</v>
      </c>
      <c r="B42" s="36" t="s">
        <v>33</v>
      </c>
      <c r="C42" s="12">
        <v>10</v>
      </c>
      <c r="D42" s="10"/>
      <c r="E42" s="47"/>
    </row>
    <row r="43" spans="1:5" x14ac:dyDescent="0.25">
      <c r="A43" s="35">
        <v>13</v>
      </c>
      <c r="B43" s="36" t="s">
        <v>149</v>
      </c>
      <c r="C43" s="12">
        <v>3</v>
      </c>
      <c r="D43" s="10"/>
      <c r="E43" s="47"/>
    </row>
    <row r="44" spans="1:5" x14ac:dyDescent="0.25">
      <c r="A44" s="35">
        <v>14</v>
      </c>
      <c r="B44" s="36" t="s">
        <v>150</v>
      </c>
      <c r="C44" s="12">
        <f>6+6</f>
        <v>12</v>
      </c>
      <c r="D44" s="10"/>
      <c r="E44" s="47"/>
    </row>
    <row r="45" spans="1:5" x14ac:dyDescent="0.25">
      <c r="A45" s="35">
        <v>15</v>
      </c>
      <c r="B45" s="36" t="s">
        <v>151</v>
      </c>
      <c r="C45" s="12">
        <v>15</v>
      </c>
      <c r="D45" s="10"/>
      <c r="E45" s="47"/>
    </row>
    <row r="46" spans="1:5" x14ac:dyDescent="0.25">
      <c r="A46" s="35">
        <v>16</v>
      </c>
      <c r="B46" s="36" t="s">
        <v>152</v>
      </c>
      <c r="C46" s="12">
        <v>3</v>
      </c>
      <c r="D46" s="10"/>
      <c r="E46" s="47"/>
    </row>
    <row r="47" spans="1:5" x14ac:dyDescent="0.25">
      <c r="A47" s="35">
        <v>17</v>
      </c>
      <c r="B47" s="36" t="s">
        <v>153</v>
      </c>
      <c r="C47" s="12">
        <v>9</v>
      </c>
      <c r="D47" s="10"/>
      <c r="E47" s="47"/>
    </row>
    <row r="48" spans="1:5" x14ac:dyDescent="0.25">
      <c r="A48" s="41"/>
      <c r="B48" s="10"/>
      <c r="C48" s="24"/>
      <c r="D48" s="10"/>
      <c r="E48" s="47"/>
    </row>
    <row r="49" spans="1:5" ht="15.75" thickBot="1" x14ac:dyDescent="0.3">
      <c r="A49" s="41"/>
      <c r="B49" s="10"/>
      <c r="C49" s="24"/>
      <c r="D49" s="10"/>
      <c r="E49" s="47"/>
    </row>
    <row r="50" spans="1:5" ht="35.450000000000003" customHeight="1" thickBot="1" x14ac:dyDescent="0.3">
      <c r="A50" s="122" t="s">
        <v>154</v>
      </c>
      <c r="B50" s="123"/>
      <c r="C50" s="124"/>
      <c r="D50" s="10"/>
      <c r="E50" s="47"/>
    </row>
    <row r="51" spans="1:5" ht="43.5" customHeight="1" thickBot="1" x14ac:dyDescent="0.3">
      <c r="A51" s="44" t="s">
        <v>57</v>
      </c>
      <c r="B51" s="45" t="s">
        <v>58</v>
      </c>
      <c r="C51" s="46" t="s">
        <v>138</v>
      </c>
      <c r="D51" s="65"/>
      <c r="E51" s="47"/>
    </row>
    <row r="52" spans="1:5" x14ac:dyDescent="0.25">
      <c r="A52" s="35">
        <v>1</v>
      </c>
      <c r="B52" s="36" t="s">
        <v>155</v>
      </c>
      <c r="C52" s="32">
        <v>1</v>
      </c>
      <c r="D52" s="10"/>
      <c r="E52" s="47"/>
    </row>
    <row r="53" spans="1:5" x14ac:dyDescent="0.25">
      <c r="A53" s="35">
        <v>2</v>
      </c>
      <c r="B53" s="36" t="s">
        <v>156</v>
      </c>
      <c r="C53" s="32">
        <v>2</v>
      </c>
      <c r="D53" s="10"/>
      <c r="E53" s="47"/>
    </row>
    <row r="54" spans="1:5" x14ac:dyDescent="0.25">
      <c r="A54" s="35">
        <v>3</v>
      </c>
      <c r="B54" s="36" t="s">
        <v>157</v>
      </c>
      <c r="C54" s="32">
        <v>1</v>
      </c>
      <c r="D54" s="10"/>
      <c r="E54" s="47"/>
    </row>
    <row r="55" spans="1:5" x14ac:dyDescent="0.25">
      <c r="A55" s="35">
        <v>4</v>
      </c>
      <c r="B55" s="36" t="s">
        <v>158</v>
      </c>
      <c r="C55" s="32">
        <v>1</v>
      </c>
      <c r="D55" s="10"/>
      <c r="E55" s="47"/>
    </row>
    <row r="56" spans="1:5" ht="15.75" thickBot="1" x14ac:dyDescent="0.3">
      <c r="A56" s="38">
        <v>5</v>
      </c>
      <c r="B56" s="39" t="s">
        <v>159</v>
      </c>
      <c r="C56" s="40">
        <v>3</v>
      </c>
      <c r="D56" s="66"/>
      <c r="E56" s="67"/>
    </row>
  </sheetData>
  <mergeCells count="4">
    <mergeCell ref="A2:E2"/>
    <mergeCell ref="A4:B4"/>
    <mergeCell ref="A29:C29"/>
    <mergeCell ref="A50:C5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3D17E-DA9B-4C9D-8693-01A40DCF0800}">
  <sheetPr>
    <tabColor rgb="FFC00000"/>
  </sheetPr>
  <dimension ref="B2:K37"/>
  <sheetViews>
    <sheetView workbookViewId="0">
      <selection activeCell="M11" sqref="M11"/>
    </sheetView>
  </sheetViews>
  <sheetFormatPr baseColWidth="10" defaultRowHeight="15" x14ac:dyDescent="0.25"/>
  <cols>
    <col min="2" max="2" width="8.5703125" customWidth="1"/>
    <col min="4" max="4" width="22.85546875" customWidth="1"/>
    <col min="5" max="5" width="16.28515625" customWidth="1"/>
    <col min="6" max="6" width="13.28515625" customWidth="1"/>
  </cols>
  <sheetData>
    <row r="2" spans="2:11" ht="42" customHeight="1" x14ac:dyDescent="0.25">
      <c r="B2" s="134" t="s">
        <v>210</v>
      </c>
      <c r="C2" s="135"/>
      <c r="D2" s="135"/>
      <c r="E2" s="135"/>
      <c r="F2" s="135"/>
      <c r="G2" s="136"/>
    </row>
    <row r="3" spans="2:11" ht="18.75" customHeight="1" x14ac:dyDescent="0.25">
      <c r="B3" s="131" t="s">
        <v>211</v>
      </c>
      <c r="C3" s="132"/>
      <c r="D3" s="132"/>
      <c r="E3" s="132"/>
      <c r="F3" s="132"/>
      <c r="G3" s="133"/>
    </row>
    <row r="4" spans="2:11" ht="18.75" x14ac:dyDescent="0.25">
      <c r="B4" s="137" t="s">
        <v>164</v>
      </c>
      <c r="C4" s="138"/>
      <c r="D4" s="138"/>
      <c r="E4" s="138"/>
      <c r="F4" s="138"/>
      <c r="G4" s="139"/>
      <c r="H4" s="6"/>
      <c r="I4" s="6"/>
      <c r="J4" s="6"/>
      <c r="K4" s="6"/>
    </row>
    <row r="5" spans="2:11" ht="18.75" x14ac:dyDescent="0.25">
      <c r="B5" s="125" t="s">
        <v>185</v>
      </c>
      <c r="C5" s="126"/>
      <c r="D5" s="126"/>
      <c r="E5" s="126"/>
      <c r="F5" s="126"/>
      <c r="G5" s="127"/>
      <c r="H5" s="6"/>
      <c r="I5" s="6"/>
      <c r="J5" s="6"/>
      <c r="K5" s="6"/>
    </row>
    <row r="6" spans="2:11" ht="18.600000000000001" customHeight="1" x14ac:dyDescent="0.25">
      <c r="B6" s="71"/>
      <c r="C6" s="3" t="s">
        <v>120</v>
      </c>
      <c r="D6" s="3" t="s">
        <v>118</v>
      </c>
      <c r="E6" s="3" t="s">
        <v>119</v>
      </c>
      <c r="F6" s="3" t="s">
        <v>170</v>
      </c>
      <c r="G6" s="72"/>
    </row>
    <row r="7" spans="2:11" ht="21" customHeight="1" x14ac:dyDescent="0.25">
      <c r="B7" s="71"/>
      <c r="C7" s="3" t="s">
        <v>121</v>
      </c>
      <c r="D7" s="4" t="s">
        <v>126</v>
      </c>
      <c r="E7" s="4">
        <v>16</v>
      </c>
      <c r="F7" s="1">
        <v>11</v>
      </c>
      <c r="G7" s="72"/>
    </row>
    <row r="8" spans="2:11" ht="21" customHeight="1" x14ac:dyDescent="0.25">
      <c r="B8" s="71"/>
      <c r="C8" s="3" t="s">
        <v>122</v>
      </c>
      <c r="D8" s="4" t="s">
        <v>124</v>
      </c>
      <c r="E8" s="4">
        <v>12</v>
      </c>
      <c r="F8" s="1">
        <v>8</v>
      </c>
      <c r="G8" s="72"/>
    </row>
    <row r="9" spans="2:11" ht="23.45" customHeight="1" x14ac:dyDescent="0.25">
      <c r="B9" s="71"/>
      <c r="C9" s="3" t="s">
        <v>123</v>
      </c>
      <c r="D9" s="4" t="s">
        <v>125</v>
      </c>
      <c r="E9" s="5">
        <v>6</v>
      </c>
      <c r="F9" s="1">
        <v>6</v>
      </c>
      <c r="G9" s="72"/>
    </row>
    <row r="10" spans="2:11" ht="23.45" customHeight="1" x14ac:dyDescent="0.25">
      <c r="B10" s="71"/>
      <c r="D10" s="3" t="s">
        <v>50</v>
      </c>
      <c r="E10" s="3">
        <f>SUM(E7:E9)</f>
        <v>34</v>
      </c>
      <c r="F10" s="9">
        <f>SUM(F7:F9)</f>
        <v>25</v>
      </c>
      <c r="G10" s="72"/>
    </row>
    <row r="11" spans="2:11" x14ac:dyDescent="0.25">
      <c r="B11" s="71"/>
      <c r="D11" s="68"/>
      <c r="E11" s="68"/>
      <c r="G11" s="72"/>
    </row>
    <row r="12" spans="2:11" ht="18.75" x14ac:dyDescent="0.25">
      <c r="B12" s="125" t="s">
        <v>212</v>
      </c>
      <c r="C12" s="126"/>
      <c r="D12" s="126"/>
      <c r="E12" s="126"/>
      <c r="F12" s="126"/>
      <c r="G12" s="127"/>
      <c r="H12" s="6"/>
      <c r="I12" s="6"/>
      <c r="J12" s="6"/>
      <c r="K12" s="6"/>
    </row>
    <row r="13" spans="2:11" ht="18.75" x14ac:dyDescent="0.25">
      <c r="B13" s="125" t="s">
        <v>186</v>
      </c>
      <c r="C13" s="126"/>
      <c r="D13" s="126"/>
      <c r="E13" s="126"/>
      <c r="F13" s="126"/>
      <c r="G13" s="127"/>
      <c r="H13" s="6"/>
      <c r="I13" s="6"/>
      <c r="J13" s="6"/>
      <c r="K13" s="6"/>
    </row>
    <row r="14" spans="2:11" ht="18.600000000000001" customHeight="1" x14ac:dyDescent="0.25">
      <c r="B14" s="71"/>
      <c r="C14" s="3" t="s">
        <v>120</v>
      </c>
      <c r="D14" s="3" t="s">
        <v>118</v>
      </c>
      <c r="E14" s="3" t="s">
        <v>119</v>
      </c>
      <c r="G14" s="72"/>
    </row>
    <row r="15" spans="2:11" ht="21" customHeight="1" x14ac:dyDescent="0.25">
      <c r="B15" s="71"/>
      <c r="C15" s="3" t="s">
        <v>165</v>
      </c>
      <c r="D15" s="4" t="s">
        <v>166</v>
      </c>
      <c r="E15" s="4">
        <v>1</v>
      </c>
      <c r="G15" s="72"/>
    </row>
    <row r="16" spans="2:11" ht="21" customHeight="1" x14ac:dyDescent="0.25">
      <c r="B16" s="71"/>
      <c r="C16" s="3" t="s">
        <v>167</v>
      </c>
      <c r="D16" s="4" t="s">
        <v>171</v>
      </c>
      <c r="E16" s="8" t="s">
        <v>172</v>
      </c>
      <c r="G16" s="72"/>
    </row>
    <row r="17" spans="2:11" ht="23.45" customHeight="1" x14ac:dyDescent="0.25">
      <c r="B17" s="71"/>
      <c r="D17" s="3" t="s">
        <v>50</v>
      </c>
      <c r="E17" s="3">
        <v>1.5</v>
      </c>
      <c r="G17" s="72"/>
    </row>
    <row r="18" spans="2:11" ht="10.5" customHeight="1" x14ac:dyDescent="0.25">
      <c r="B18" s="71"/>
      <c r="D18" s="68"/>
      <c r="E18" s="68"/>
      <c r="G18" s="72"/>
    </row>
    <row r="19" spans="2:11" ht="18.75" x14ac:dyDescent="0.25">
      <c r="B19" s="125" t="s">
        <v>213</v>
      </c>
      <c r="C19" s="126"/>
      <c r="D19" s="126"/>
      <c r="E19" s="126"/>
      <c r="F19" s="126"/>
      <c r="G19" s="127"/>
      <c r="H19" s="6"/>
      <c r="I19" s="6"/>
      <c r="J19" s="6"/>
      <c r="K19" s="6"/>
    </row>
    <row r="20" spans="2:11" ht="18.75" x14ac:dyDescent="0.25">
      <c r="B20" s="125" t="s">
        <v>215</v>
      </c>
      <c r="C20" s="126"/>
      <c r="D20" s="126"/>
      <c r="E20" s="126"/>
      <c r="F20" s="126"/>
      <c r="G20" s="127"/>
      <c r="H20" s="6"/>
      <c r="I20" s="6"/>
      <c r="J20" s="6"/>
      <c r="K20" s="6"/>
    </row>
    <row r="21" spans="2:11" ht="18.75" x14ac:dyDescent="0.25">
      <c r="B21" s="71"/>
      <c r="C21" s="3" t="s">
        <v>120</v>
      </c>
      <c r="D21" s="3" t="s">
        <v>118</v>
      </c>
      <c r="E21" s="3" t="s">
        <v>119</v>
      </c>
      <c r="G21" s="73"/>
      <c r="H21" s="7"/>
    </row>
    <row r="22" spans="2:11" ht="21" customHeight="1" x14ac:dyDescent="0.25">
      <c r="B22" s="71"/>
      <c r="C22" s="3" t="s">
        <v>165</v>
      </c>
      <c r="D22" s="4" t="s">
        <v>168</v>
      </c>
      <c r="E22" s="4">
        <v>1</v>
      </c>
      <c r="G22" s="72"/>
    </row>
    <row r="23" spans="2:11" ht="21" customHeight="1" x14ac:dyDescent="0.25">
      <c r="B23" s="71"/>
      <c r="C23" s="3" t="s">
        <v>167</v>
      </c>
      <c r="D23" s="4" t="s">
        <v>171</v>
      </c>
      <c r="E23" s="4" t="s">
        <v>172</v>
      </c>
      <c r="G23" s="72"/>
    </row>
    <row r="24" spans="2:11" ht="23.45" customHeight="1" x14ac:dyDescent="0.25">
      <c r="B24" s="71"/>
      <c r="D24" s="3" t="s">
        <v>50</v>
      </c>
      <c r="E24" s="3">
        <v>1.5</v>
      </c>
      <c r="G24" s="72"/>
    </row>
    <row r="25" spans="2:11" x14ac:dyDescent="0.25">
      <c r="B25" s="71"/>
      <c r="G25" s="72"/>
    </row>
    <row r="26" spans="2:11" x14ac:dyDescent="0.25">
      <c r="B26" s="71"/>
      <c r="G26" s="72"/>
    </row>
    <row r="27" spans="2:11" ht="18.75" x14ac:dyDescent="0.25">
      <c r="B27" s="125" t="s">
        <v>214</v>
      </c>
      <c r="C27" s="126"/>
      <c r="D27" s="126"/>
      <c r="E27" s="126"/>
      <c r="F27" s="126"/>
      <c r="G27" s="127"/>
      <c r="H27" s="6"/>
      <c r="I27" s="6"/>
      <c r="J27" s="6"/>
      <c r="K27" s="6"/>
    </row>
    <row r="28" spans="2:11" ht="18.75" x14ac:dyDescent="0.25">
      <c r="B28" s="128" t="s">
        <v>187</v>
      </c>
      <c r="C28" s="129"/>
      <c r="D28" s="129"/>
      <c r="E28" s="129"/>
      <c r="F28" s="129"/>
      <c r="G28" s="130"/>
      <c r="H28" s="6"/>
      <c r="I28" s="6"/>
      <c r="J28" s="6"/>
      <c r="K28" s="6"/>
    </row>
    <row r="29" spans="2:11" ht="18.75" x14ac:dyDescent="0.25">
      <c r="B29" s="71"/>
      <c r="C29" s="3" t="s">
        <v>120</v>
      </c>
      <c r="D29" s="3" t="s">
        <v>118</v>
      </c>
      <c r="E29" s="3" t="s">
        <v>119</v>
      </c>
      <c r="G29" s="73"/>
    </row>
    <row r="30" spans="2:11" ht="21" customHeight="1" x14ac:dyDescent="0.25">
      <c r="B30" s="71"/>
      <c r="C30" s="3" t="s">
        <v>165</v>
      </c>
      <c r="D30" s="4" t="s">
        <v>174</v>
      </c>
      <c r="E30" s="4">
        <v>1</v>
      </c>
      <c r="G30" s="72"/>
    </row>
    <row r="31" spans="2:11" ht="21" customHeight="1" x14ac:dyDescent="0.25">
      <c r="B31" s="71"/>
      <c r="C31" s="3" t="s">
        <v>167</v>
      </c>
      <c r="D31" s="4" t="s">
        <v>175</v>
      </c>
      <c r="E31" s="4" t="s">
        <v>173</v>
      </c>
      <c r="G31" s="72"/>
    </row>
    <row r="32" spans="2:11" ht="23.45" customHeight="1" x14ac:dyDescent="0.25">
      <c r="B32" s="71"/>
      <c r="D32" s="3" t="s">
        <v>50</v>
      </c>
      <c r="E32" s="3">
        <v>2.5</v>
      </c>
      <c r="G32" s="72"/>
    </row>
    <row r="33" spans="2:7" x14ac:dyDescent="0.25">
      <c r="B33" s="71"/>
      <c r="C33" s="69" t="s">
        <v>176</v>
      </c>
      <c r="G33" s="72"/>
    </row>
    <row r="34" spans="2:7" x14ac:dyDescent="0.25">
      <c r="B34" s="71"/>
      <c r="C34" s="69" t="s">
        <v>177</v>
      </c>
      <c r="G34" s="72"/>
    </row>
    <row r="35" spans="2:7" x14ac:dyDescent="0.25">
      <c r="B35" s="71"/>
      <c r="C35" s="69" t="s">
        <v>178</v>
      </c>
      <c r="G35" s="72"/>
    </row>
    <row r="36" spans="2:7" x14ac:dyDescent="0.25">
      <c r="B36" s="71"/>
      <c r="G36" s="72"/>
    </row>
    <row r="37" spans="2:7" x14ac:dyDescent="0.25">
      <c r="B37" s="74"/>
      <c r="C37" s="75"/>
      <c r="D37" s="75"/>
      <c r="E37" s="75"/>
      <c r="F37" s="75"/>
      <c r="G37" s="76"/>
    </row>
  </sheetData>
  <mergeCells count="10">
    <mergeCell ref="B3:G3"/>
    <mergeCell ref="B2:G2"/>
    <mergeCell ref="B4:G4"/>
    <mergeCell ref="B12:G12"/>
    <mergeCell ref="B20:G20"/>
    <mergeCell ref="B28:G28"/>
    <mergeCell ref="B5:G5"/>
    <mergeCell ref="B13:G13"/>
    <mergeCell ref="B27:G27"/>
    <mergeCell ref="B19:G1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INSUMOS CLÍNICA DE REF.</vt:lpstr>
      <vt:lpstr>AMBIENTES CLÍNICA</vt:lpstr>
      <vt:lpstr>INSUMOS POLICONSULTORIOS</vt:lpstr>
      <vt:lpstr>PERSONAL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Wendy Lens</dc:creator>
  <cp:lastModifiedBy>Lucinda Ruth Gutiérrez Mansilla/NAL</cp:lastModifiedBy>
  <dcterms:created xsi:type="dcterms:W3CDTF">2019-06-06T14:25:49Z</dcterms:created>
  <dcterms:modified xsi:type="dcterms:W3CDTF">2025-05-09T12:32:33Z</dcterms:modified>
</cp:coreProperties>
</file>